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<sst xmlns="http://schemas.openxmlformats.org/spreadsheetml/2006/main" count="481" uniqueCount="208">
  <si>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</si>
  <si>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</si>
  <si>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</si>
  <si>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</si>
  <si>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</si>
  <si>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</si>
  <si>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</si>
  <si>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</si>
  <si>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</si>
  <si>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</si>
  <si>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</si>
  <si>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</si>
  <si>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</si>
  <si>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</si>
  <si>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</si>
  <si>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</si>
  <si>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</si>
  <si>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</si>
  <si>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</si>
  <si>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</si>
  <si>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</si>
  <si>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</si>
  <si>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</si>
  <si>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</si>
  <si>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</si>
  <si>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</si>
  <si>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</si>
  <si>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</si>
  <si>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</si>
  <si>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</si>
  <si>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</si>
  <si>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</si>
  <si>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</si>
  <si>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</si>
  <si>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</si>
  <si>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</si>
  <si>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</si>
  <si>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</si>
  <si>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</si>
  <si>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</si>
  <si>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</si>
  <si>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</si>
  <si>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</si>
  <si>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</si>
  <si>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</si>
  <si>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</si>
  <si>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</si>
  <si>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</si>
  <si>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</si>
  <si>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</si>
  <si>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</si>
  <si>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</si>
  <si>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</si>
  <si>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</si>
  <si>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</si>
  <si>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</si>
  <si>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</si>
  <si>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</si>
  <si>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</si>
  <si>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</si>
  <si>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</si>
  <si>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</si>
  <si>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</si>
  <si>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</si>
  <si>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</si>
  <si>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</si>
  <si>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</si>
  <si>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</si>
  <si>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</si>
  <si>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</si>
  <si>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</si>
  <si>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</si>
  <si>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</si>
  <si>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</si>
  <si>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</si>
  <si>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</si>
  <si>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Невыясненные поступления, зачисляемые в бюджеты сельских поселений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</si>
  <si>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</si>
  <si>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</si>
  <si>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</si>
  <si>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</si>
  <si>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</si>
  <si>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</si>
  <si>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</si>
  <si>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</si>
  <si>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</si>
  <si>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</si>
  <si>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</si>
  <si>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реализацию мероприятий по обеспечению жильем молодых семей</t>
  </si>
  <si>
    <t>571 20225497 10 0000 150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</si>
  <si>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</si>
  <si>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</si>
  <si>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</si>
  <si>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</si>
  <si>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</si>
  <si>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</si>
  <si>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</si>
  <si>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</si>
  <si>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</si>
  <si>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</si>
  <si>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</si>
  <si>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571 21860010 10 0000 150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</si>
  <si>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</si>
  <si>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</si>
  <si>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</si>
  <si>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</si>
  <si>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</si>
  <si>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</si>
  <si>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</si>
  <si>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</si>
  <si>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</si>
  <si>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</si>
  <si>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</si>
  <si>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</si>
  <si>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</si>
  <si>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</si>
  <si>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</si>
  <si>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</si>
  <si>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</si>
  <si>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</si>
  <si>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</si>
  <si>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</si>
  <si>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иных платежей</t>
  </si>
  <si>
    <t>571 0104 2000045020 853</t>
  </si>
  <si>
    <t>Специальные расходы</t>
  </si>
  <si>
    <t>571 0107 2000045240 880</t>
  </si>
  <si>
    <t>571 0107 2000045250 880</t>
  </si>
  <si>
    <t>Резервные средства</t>
  </si>
  <si>
    <t>571 0111 2000045030 870</t>
  </si>
  <si>
    <t>571 0113 2000045340 244</t>
  </si>
  <si>
    <t>571 0113 2000045340 247</t>
  </si>
  <si>
    <t>571 0203 2000051180 121</t>
  </si>
  <si>
    <t>571 0203 2000051180 129</t>
  </si>
  <si>
    <t>571 0203 2000051180 244</t>
  </si>
  <si>
    <t>571 0309 0110145040 244</t>
  </si>
  <si>
    <t>571 0310 0110145050 244</t>
  </si>
  <si>
    <t>571 0310 2000045030 244</t>
  </si>
  <si>
    <t>Закупка товаров, работ и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</si>
  <si>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</si>
  <si>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</si>
  <si>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</si>
  <si>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</si>
  <si>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571 0409 0210145060 244</t>
  </si>
  <si>
    <t>571 0409 0210147350 243</t>
  </si>
  <si>
    <t>571 0409 0210172440 243</t>
  </si>
  <si>
    <t>571 0409 0210172440 244</t>
  </si>
  <si>
    <t>571 0409 0210177350 243</t>
  </si>
  <si>
    <t>571 0409 0210245070 244</t>
  </si>
  <si>
    <t>Иные межбюджетные трансферты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</si>
  <si>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</si>
  <si>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</si>
  <si>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571 0412 1010142880 811</t>
  </si>
  <si>
    <t>571 0412 1010172880 811</t>
  </si>
  <si>
    <t>571 0501 0710145160 244</t>
  </si>
  <si>
    <t>571 0503 0310145070 244</t>
  </si>
  <si>
    <t>571 0503 0310145070 247</t>
  </si>
  <si>
    <t>571 0503 0310145080 244</t>
  </si>
  <si>
    <t>571 0503 0310145090 244</t>
  </si>
  <si>
    <t>571 0503 2000045370 244</t>
  </si>
  <si>
    <t>Фонд оплаты труда учреждений</t>
  </si>
  <si>
    <t>571 0505 0310145190 111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</si>
  <si>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</si>
  <si>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571 0505 0310145190 119</t>
  </si>
  <si>
    <t>571 0505 0310145190 244</t>
  </si>
  <si>
    <t>571 0505 0310145190 247</t>
  </si>
  <si>
    <t>Уплата налога на имущество организаций и земельного налога</t>
  </si>
  <si>
    <t>571 0505 0310145190 851</t>
  </si>
  <si>
    <t>571 0505 0310145190 853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</si>
  <si>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</si>
  <si>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</si>
  <si>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</si>
  <si>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</si>
  <si>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Субсидии гражданам на приобретение жилья</t>
  </si>
  <si>
    <t>571 1003 09101L4970 322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</si>
  <si>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</si>
  <si>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</si>
  <si>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571 1101 2000045310 540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</si>
  <si>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</si>
  <si>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</si>
  <si>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</si>
  <si>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</si>
  <si>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</si>
  <si>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</si>
  <si>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</si>
  <si>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</si>
  <si>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</si>
  <si>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</si>
  <si>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</si>
  <si>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</si>
  <si>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</si>
  <si>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</si>
  <si>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</si>
  <si>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</si>
  <si>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</si>
  <si>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</si>
  <si>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</si>
  <si>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</si>
  <si>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</si>
  <si>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</si>
  <si>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</si>
  <si>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</si>
  <si>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</si>
  <si>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</si>
  <si>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</si>
  <si>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</si>
  <si>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</si>
  <si>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13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</si>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</sst>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44986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27802280</f>
        <v>27802280</v>
      </c>
      <c r="N12" s="21"/>
      <c r="O12" s="21"/>
      <c r="P12" s="21">
        <f>2701139.56</f>
        <v>2701139.56</v>
      </c>
      <c r="Q12" s="21"/>
      <c r="R12" s="21"/>
      <c r="S12" s="21"/>
      <c r="T12" s="22">
        <f>25101140.44</f>
        <v>25101140.44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0</f>
        <v>0</v>
      </c>
      <c r="N13" s="25"/>
      <c r="O13" s="25"/>
      <c r="P13" s="26" t="s">
        <v>39</v>
      </c>
      <c r="Q13" s="26"/>
      <c r="R13" s="26"/>
      <c r="S13" s="26"/>
      <c r="T13" s="27" t="s">
        <v>39</v>
      </c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0</f>
        <v>0</v>
      </c>
      <c r="N14" s="25"/>
      <c r="O14" s="25"/>
      <c r="P14" s="26" t="s">
        <v>39</v>
      </c>
      <c r="Q14" s="26"/>
      <c r="R14" s="26"/>
      <c r="S14" s="26"/>
      <c r="T14" s="27" t="s">
        <v>39</v>
      </c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0</f>
        <v>0</v>
      </c>
      <c r="N15" s="25"/>
      <c r="O15" s="25"/>
      <c r="P15" s="26" t="s">
        <v>39</v>
      </c>
      <c r="Q15" s="26"/>
      <c r="R15" s="26"/>
      <c r="S15" s="26"/>
      <c r="T15" s="27" t="s">
        <v>39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0</f>
        <v>0</v>
      </c>
      <c r="N16" s="25"/>
      <c r="O16" s="25"/>
      <c r="P16" s="26" t="s">
        <v>39</v>
      </c>
      <c r="Q16" s="26"/>
      <c r="R16" s="26"/>
      <c r="S16" s="26"/>
      <c r="T16" s="27" t="s">
        <v>39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196000</f>
        <v>196000</v>
      </c>
      <c r="N17" s="25"/>
      <c r="O17" s="25"/>
      <c r="P17" s="25">
        <f>-1713.72</f>
        <v>-1713.72</v>
      </c>
      <c r="Q17" s="25"/>
      <c r="R17" s="25"/>
      <c r="S17" s="25"/>
      <c r="T17" s="28">
        <f>197713.72</f>
        <v>197713.72</v>
      </c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6" t="s">
        <v>39</v>
      </c>
      <c r="N18" s="26"/>
      <c r="O18" s="26"/>
      <c r="P18" s="25">
        <f>0</f>
        <v>0</v>
      </c>
      <c r="Q18" s="25"/>
      <c r="R18" s="25"/>
      <c r="S18" s="25"/>
      <c r="T18" s="27" t="s">
        <v>39</v>
      </c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6" t="s">
        <v>39</v>
      </c>
      <c r="N19" s="26"/>
      <c r="O19" s="26"/>
      <c r="P19" s="25">
        <f>-3308.83</f>
        <v>-3308.83</v>
      </c>
      <c r="Q19" s="25"/>
      <c r="R19" s="25"/>
      <c r="S19" s="25"/>
      <c r="T19" s="27" t="s">
        <v>39</v>
      </c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52</v>
      </c>
      <c r="L20" s="24"/>
      <c r="M20" s="25">
        <f>1195000</f>
        <v>1195000</v>
      </c>
      <c r="N20" s="25"/>
      <c r="O20" s="25"/>
      <c r="P20" s="25">
        <f>173236.89</f>
        <v>173236.89</v>
      </c>
      <c r="Q20" s="25"/>
      <c r="R20" s="25"/>
      <c r="S20" s="25"/>
      <c r="T20" s="28">
        <f>1021763.11</f>
        <v>1021763.11</v>
      </c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53</v>
      </c>
      <c r="L21" s="24"/>
      <c r="M21" s="25">
        <f>8000</f>
        <v>8000</v>
      </c>
      <c r="N21" s="25"/>
      <c r="O21" s="25"/>
      <c r="P21" s="25">
        <f>623.44</f>
        <v>623.44</v>
      </c>
      <c r="Q21" s="25"/>
      <c r="R21" s="25"/>
      <c r="S21" s="25"/>
      <c r="T21" s="28">
        <f>7376.56</f>
        <v>7376.56</v>
      </c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54</v>
      </c>
      <c r="L22" s="24"/>
      <c r="M22" s="25">
        <f>1477000</f>
        <v>1477000</v>
      </c>
      <c r="N22" s="25"/>
      <c r="O22" s="25"/>
      <c r="P22" s="25">
        <f>163287.38</f>
        <v>163287.38</v>
      </c>
      <c r="Q22" s="25"/>
      <c r="R22" s="25"/>
      <c r="S22" s="25"/>
      <c r="T22" s="28">
        <f>1313712.62</f>
        <v>1313712.62</v>
      </c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55</v>
      </c>
      <c r="L23" s="24"/>
      <c r="M23" s="25">
        <f>-158000</f>
        <v>-158000</v>
      </c>
      <c r="N23" s="25"/>
      <c r="O23" s="25"/>
      <c r="P23" s="25">
        <f>-16515.78</f>
        <v>-16515.78</v>
      </c>
      <c r="Q23" s="25"/>
      <c r="R23" s="25"/>
      <c r="S23" s="25"/>
      <c r="T23" s="28">
        <f>-141484.22</f>
        <v>-141484.22</v>
      </c>
      <c r="U23" s="28"/>
    </row>
    <row r="24" spans="1:21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57</v>
      </c>
      <c r="L24" s="24"/>
      <c r="M24" s="25">
        <f>2000</f>
        <v>2000</v>
      </c>
      <c r="N24" s="25"/>
      <c r="O24" s="25"/>
      <c r="P24" s="26" t="s">
        <v>39</v>
      </c>
      <c r="Q24" s="26"/>
      <c r="R24" s="26"/>
      <c r="S24" s="26"/>
      <c r="T24" s="28">
        <f>2000</f>
        <v>2000</v>
      </c>
      <c r="U24" s="28"/>
    </row>
    <row r="25" spans="1:21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59</v>
      </c>
      <c r="L25" s="24"/>
      <c r="M25" s="25">
        <f>997000</f>
        <v>997000</v>
      </c>
      <c r="N25" s="25"/>
      <c r="O25" s="25"/>
      <c r="P25" s="25">
        <f>280119.11</f>
        <v>280119.11</v>
      </c>
      <c r="Q25" s="25"/>
      <c r="R25" s="25"/>
      <c r="S25" s="25"/>
      <c r="T25" s="28">
        <f>716880.89</f>
        <v>716880.89</v>
      </c>
      <c r="U25" s="28"/>
    </row>
    <row r="26" spans="1:21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61</v>
      </c>
      <c r="L26" s="24"/>
      <c r="M26" s="25">
        <f>2824000</f>
        <v>2824000</v>
      </c>
      <c r="N26" s="25"/>
      <c r="O26" s="25"/>
      <c r="P26" s="25">
        <f>-116441.24</f>
        <v>-116441.24</v>
      </c>
      <c r="Q26" s="25"/>
      <c r="R26" s="25"/>
      <c r="S26" s="25"/>
      <c r="T26" s="28">
        <f>2940441.24</f>
        <v>2940441.24</v>
      </c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63</v>
      </c>
      <c r="L27" s="24"/>
      <c r="M27" s="25">
        <f>4406000</f>
        <v>4406000</v>
      </c>
      <c r="N27" s="25"/>
      <c r="O27" s="25"/>
      <c r="P27" s="25">
        <f>78411.46</f>
        <v>78411.46</v>
      </c>
      <c r="Q27" s="25"/>
      <c r="R27" s="25"/>
      <c r="S27" s="25"/>
      <c r="T27" s="28">
        <f>4327588.54</f>
        <v>4327588.54</v>
      </c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65</v>
      </c>
      <c r="L28" s="24"/>
      <c r="M28" s="26" t="s">
        <v>39</v>
      </c>
      <c r="N28" s="26"/>
      <c r="O28" s="26"/>
      <c r="P28" s="25">
        <f>-51.32</f>
        <v>-51.32</v>
      </c>
      <c r="Q28" s="25"/>
      <c r="R28" s="25"/>
      <c r="S28" s="25"/>
      <c r="T28" s="27" t="s">
        <v>39</v>
      </c>
      <c r="U28" s="27"/>
    </row>
    <row r="29" spans="1:21" s="1" customFormat="1" ht="54.7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67</v>
      </c>
      <c r="L29" s="24"/>
      <c r="M29" s="26" t="s">
        <v>39</v>
      </c>
      <c r="N29" s="26"/>
      <c r="O29" s="26"/>
      <c r="P29" s="25">
        <f>563777.97</f>
        <v>563777.97</v>
      </c>
      <c r="Q29" s="25"/>
      <c r="R29" s="25"/>
      <c r="S29" s="25"/>
      <c r="T29" s="27" t="s">
        <v>39</v>
      </c>
      <c r="U29" s="27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69</v>
      </c>
      <c r="L30" s="24"/>
      <c r="M30" s="25">
        <f>30000</f>
        <v>30000</v>
      </c>
      <c r="N30" s="25"/>
      <c r="O30" s="25"/>
      <c r="P30" s="25">
        <f>4970</f>
        <v>4970</v>
      </c>
      <c r="Q30" s="25"/>
      <c r="R30" s="25"/>
      <c r="S30" s="25"/>
      <c r="T30" s="28">
        <f>25030</f>
        <v>25030</v>
      </c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71</v>
      </c>
      <c r="L31" s="24"/>
      <c r="M31" s="25">
        <f>198000</f>
        <v>198000</v>
      </c>
      <c r="N31" s="25"/>
      <c r="O31" s="25"/>
      <c r="P31" s="25">
        <f>44357.91</f>
        <v>44357.91</v>
      </c>
      <c r="Q31" s="25"/>
      <c r="R31" s="25"/>
      <c r="S31" s="25"/>
      <c r="T31" s="28">
        <f>153642.09</f>
        <v>153642.09</v>
      </c>
      <c r="U31" s="28"/>
    </row>
    <row r="32" spans="1:21" s="1" customFormat="1" ht="54.7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73</v>
      </c>
      <c r="L32" s="24"/>
      <c r="M32" s="25">
        <f>100000</f>
        <v>100000</v>
      </c>
      <c r="N32" s="25"/>
      <c r="O32" s="25"/>
      <c r="P32" s="26" t="s">
        <v>39</v>
      </c>
      <c r="Q32" s="26"/>
      <c r="R32" s="26"/>
      <c r="S32" s="26"/>
      <c r="T32" s="28">
        <f>100000</f>
        <v>100000</v>
      </c>
      <c r="U32" s="28"/>
    </row>
    <row r="33" spans="1:21" s="1" customFormat="1" ht="33.7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75</v>
      </c>
      <c r="L33" s="24"/>
      <c r="M33" s="25">
        <f>2000000</f>
        <v>2000000</v>
      </c>
      <c r="N33" s="25"/>
      <c r="O33" s="25"/>
      <c r="P33" s="25">
        <f>278800</f>
        <v>278800</v>
      </c>
      <c r="Q33" s="25"/>
      <c r="R33" s="25"/>
      <c r="S33" s="25"/>
      <c r="T33" s="28">
        <f>1721200</f>
        <v>1721200</v>
      </c>
      <c r="U33" s="28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77</v>
      </c>
      <c r="L34" s="24"/>
      <c r="M34" s="26" t="s">
        <v>39</v>
      </c>
      <c r="N34" s="26"/>
      <c r="O34" s="26"/>
      <c r="P34" s="25">
        <f>0</f>
        <v>0</v>
      </c>
      <c r="Q34" s="25"/>
      <c r="R34" s="25"/>
      <c r="S34" s="25"/>
      <c r="T34" s="27" t="s">
        <v>39</v>
      </c>
      <c r="U34" s="27"/>
    </row>
    <row r="35" spans="1:21" s="1" customFormat="1" ht="13.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79</v>
      </c>
      <c r="L35" s="24"/>
      <c r="M35" s="25">
        <f>20000</f>
        <v>20000</v>
      </c>
      <c r="N35" s="25"/>
      <c r="O35" s="25"/>
      <c r="P35" s="26" t="s">
        <v>39</v>
      </c>
      <c r="Q35" s="26"/>
      <c r="R35" s="26"/>
      <c r="S35" s="26"/>
      <c r="T35" s="28">
        <f>20000</f>
        <v>20000</v>
      </c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81</v>
      </c>
      <c r="L36" s="24"/>
      <c r="M36" s="25">
        <f>4050000</f>
        <v>4050000</v>
      </c>
      <c r="N36" s="25"/>
      <c r="O36" s="25"/>
      <c r="P36" s="25">
        <f>676000</f>
        <v>676000</v>
      </c>
      <c r="Q36" s="25"/>
      <c r="R36" s="25"/>
      <c r="S36" s="25"/>
      <c r="T36" s="28">
        <f>3374000</f>
        <v>3374000</v>
      </c>
      <c r="U36" s="28"/>
    </row>
    <row r="37" spans="1:21" s="1" customFormat="1" ht="24" customHeight="1">
      <c r="A37" s="23" t="s">
        <v>82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83</v>
      </c>
      <c r="L37" s="24"/>
      <c r="M37" s="25">
        <f>35000</f>
        <v>35000</v>
      </c>
      <c r="N37" s="25"/>
      <c r="O37" s="25"/>
      <c r="P37" s="26" t="s">
        <v>39</v>
      </c>
      <c r="Q37" s="26"/>
      <c r="R37" s="26"/>
      <c r="S37" s="26"/>
      <c r="T37" s="28">
        <f>35000</f>
        <v>35000</v>
      </c>
      <c r="U37" s="28"/>
    </row>
    <row r="38" spans="1:21" s="1" customFormat="1" ht="33.75" customHeight="1">
      <c r="A38" s="23" t="s">
        <v>84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85</v>
      </c>
      <c r="L38" s="24"/>
      <c r="M38" s="25">
        <f>1884043</f>
        <v>1884043</v>
      </c>
      <c r="N38" s="25"/>
      <c r="O38" s="25"/>
      <c r="P38" s="26" t="s">
        <v>39</v>
      </c>
      <c r="Q38" s="26"/>
      <c r="R38" s="26"/>
      <c r="S38" s="26"/>
      <c r="T38" s="28">
        <f>1884043</f>
        <v>1884043</v>
      </c>
      <c r="U38" s="28"/>
    </row>
    <row r="39" spans="1:21" s="1" customFormat="1" ht="45" customHeight="1">
      <c r="A39" s="23" t="s">
        <v>86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87</v>
      </c>
      <c r="L39" s="24"/>
      <c r="M39" s="25">
        <f>2815628</f>
        <v>2815628</v>
      </c>
      <c r="N39" s="25"/>
      <c r="O39" s="25"/>
      <c r="P39" s="26" t="s">
        <v>39</v>
      </c>
      <c r="Q39" s="26"/>
      <c r="R39" s="26"/>
      <c r="S39" s="26"/>
      <c r="T39" s="28">
        <f>2815628</f>
        <v>2815628</v>
      </c>
      <c r="U39" s="28"/>
    </row>
    <row r="40" spans="1:21" s="1" customFormat="1" ht="24" customHeight="1">
      <c r="A40" s="23" t="s">
        <v>88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89</v>
      </c>
      <c r="L40" s="24"/>
      <c r="M40" s="25">
        <f>494017</f>
        <v>494017</v>
      </c>
      <c r="N40" s="25"/>
      <c r="O40" s="25"/>
      <c r="P40" s="26" t="s">
        <v>39</v>
      </c>
      <c r="Q40" s="26"/>
      <c r="R40" s="26"/>
      <c r="S40" s="26"/>
      <c r="T40" s="28">
        <f>494017</f>
        <v>494017</v>
      </c>
      <c r="U40" s="28"/>
    </row>
    <row r="41" spans="1:21" s="1" customFormat="1" ht="13.5" customHeight="1">
      <c r="A41" s="23" t="s">
        <v>90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91</v>
      </c>
      <c r="L41" s="24"/>
      <c r="M41" s="25">
        <f>76626</f>
        <v>76626</v>
      </c>
      <c r="N41" s="25"/>
      <c r="O41" s="25"/>
      <c r="P41" s="26" t="s">
        <v>39</v>
      </c>
      <c r="Q41" s="26"/>
      <c r="R41" s="26"/>
      <c r="S41" s="26"/>
      <c r="T41" s="28">
        <f>76626</f>
        <v>76626</v>
      </c>
      <c r="U41" s="28"/>
    </row>
    <row r="42" spans="1:21" s="1" customFormat="1" ht="33.75" customHeight="1">
      <c r="A42" s="23" t="s">
        <v>92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93</v>
      </c>
      <c r="L42" s="24"/>
      <c r="M42" s="25">
        <f>293942</f>
        <v>293942</v>
      </c>
      <c r="N42" s="25"/>
      <c r="O42" s="25"/>
      <c r="P42" s="25">
        <f>33084.71</f>
        <v>33084.71</v>
      </c>
      <c r="Q42" s="25"/>
      <c r="R42" s="25"/>
      <c r="S42" s="25"/>
      <c r="T42" s="28">
        <f>260857.29</f>
        <v>260857.29</v>
      </c>
      <c r="U42" s="28"/>
    </row>
    <row r="43" spans="1:21" s="1" customFormat="1" ht="45" customHeight="1">
      <c r="A43" s="23" t="s">
        <v>94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95</v>
      </c>
      <c r="L43" s="24"/>
      <c r="M43" s="25">
        <f>4817024</f>
        <v>4817024</v>
      </c>
      <c r="N43" s="25"/>
      <c r="O43" s="25"/>
      <c r="P43" s="25">
        <f>492844.92</f>
        <v>492844.92</v>
      </c>
      <c r="Q43" s="25"/>
      <c r="R43" s="25"/>
      <c r="S43" s="25"/>
      <c r="T43" s="28">
        <f>4324179.08</f>
        <v>4324179.08</v>
      </c>
      <c r="U43" s="28"/>
    </row>
    <row r="44" spans="1:21" s="1" customFormat="1" ht="33.75" customHeight="1">
      <c r="A44" s="23" t="s">
        <v>96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97</v>
      </c>
      <c r="L44" s="24"/>
      <c r="M44" s="25">
        <f>20000</f>
        <v>20000</v>
      </c>
      <c r="N44" s="25"/>
      <c r="O44" s="25"/>
      <c r="P44" s="26" t="s">
        <v>39</v>
      </c>
      <c r="Q44" s="26"/>
      <c r="R44" s="26"/>
      <c r="S44" s="26"/>
      <c r="T44" s="28">
        <f>20000</f>
        <v>20000</v>
      </c>
      <c r="U44" s="28"/>
    </row>
    <row r="45" spans="1:21" s="1" customFormat="1" ht="13.5" customHeight="1">
      <c r="A45" s="23" t="s">
        <v>98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99</v>
      </c>
      <c r="L45" s="24"/>
      <c r="M45" s="25">
        <f>20000</f>
        <v>20000</v>
      </c>
      <c r="N45" s="25"/>
      <c r="O45" s="25"/>
      <c r="P45" s="25">
        <f>7456.66</f>
        <v>7456.66</v>
      </c>
      <c r="Q45" s="25"/>
      <c r="R45" s="25"/>
      <c r="S45" s="25"/>
      <c r="T45" s="28">
        <f>12543.34</f>
        <v>12543.34</v>
      </c>
      <c r="U45" s="28"/>
    </row>
    <row r="46" spans="1:21" s="1" customFormat="1" ht="33.75" customHeight="1">
      <c r="A46" s="23" t="s">
        <v>100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101</v>
      </c>
      <c r="L46" s="24"/>
      <c r="M46" s="26" t="s">
        <v>39</v>
      </c>
      <c r="N46" s="26"/>
      <c r="O46" s="26"/>
      <c r="P46" s="25">
        <f>42200</f>
        <v>42200</v>
      </c>
      <c r="Q46" s="25"/>
      <c r="R46" s="25"/>
      <c r="S46" s="25"/>
      <c r="T46" s="27" t="s">
        <v>39</v>
      </c>
      <c r="U46" s="27"/>
    </row>
    <row r="47" spans="1:21" s="1" customFormat="1" ht="33.75" customHeight="1">
      <c r="A47" s="23" t="s">
        <v>102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103</v>
      </c>
      <c r="L47" s="24"/>
      <c r="M47" s="25">
        <f>1000</f>
        <v>1000</v>
      </c>
      <c r="N47" s="25"/>
      <c r="O47" s="25"/>
      <c r="P47" s="26" t="s">
        <v>39</v>
      </c>
      <c r="Q47" s="26"/>
      <c r="R47" s="26"/>
      <c r="S47" s="26"/>
      <c r="T47" s="28">
        <f>1000</f>
        <v>1000</v>
      </c>
      <c r="U47" s="28"/>
    </row>
    <row r="48" spans="1:21" s="1" customFormat="1" ht="13.5" customHeight="1">
      <c r="A48" s="29" t="s">
        <v>10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s="1" customFormat="1" ht="13.5" customHeight="1">
      <c r="A49" s="12" t="s">
        <v>104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" customFormat="1" ht="34.5" customHeight="1">
      <c r="A50" s="13" t="s">
        <v>22</v>
      </c>
      <c r="B50" s="13"/>
      <c r="C50" s="13"/>
      <c r="D50" s="13"/>
      <c r="E50" s="13"/>
      <c r="F50" s="13"/>
      <c r="G50" s="13"/>
      <c r="H50" s="13"/>
      <c r="I50" s="13" t="s">
        <v>23</v>
      </c>
      <c r="J50" s="13"/>
      <c r="K50" s="13" t="s">
        <v>105</v>
      </c>
      <c r="L50" s="13"/>
      <c r="M50" s="14" t="s">
        <v>25</v>
      </c>
      <c r="N50" s="14"/>
      <c r="O50" s="14"/>
      <c r="P50" s="14" t="s">
        <v>26</v>
      </c>
      <c r="Q50" s="14"/>
      <c r="R50" s="14"/>
      <c r="S50" s="14"/>
      <c r="T50" s="15" t="s">
        <v>27</v>
      </c>
      <c r="U50" s="15"/>
    </row>
    <row r="51" spans="1:21" s="1" customFormat="1" ht="13.5" customHeight="1">
      <c r="A51" s="16" t="s">
        <v>28</v>
      </c>
      <c r="B51" s="16"/>
      <c r="C51" s="16"/>
      <c r="D51" s="16"/>
      <c r="E51" s="16"/>
      <c r="F51" s="16"/>
      <c r="G51" s="16"/>
      <c r="H51" s="16"/>
      <c r="I51" s="16" t="s">
        <v>29</v>
      </c>
      <c r="J51" s="16"/>
      <c r="K51" s="16" t="s">
        <v>30</v>
      </c>
      <c r="L51" s="16"/>
      <c r="M51" s="17" t="s">
        <v>31</v>
      </c>
      <c r="N51" s="17"/>
      <c r="O51" s="17"/>
      <c r="P51" s="17" t="s">
        <v>32</v>
      </c>
      <c r="Q51" s="17"/>
      <c r="R51" s="17"/>
      <c r="S51" s="17"/>
      <c r="T51" s="18" t="s">
        <v>33</v>
      </c>
      <c r="U51" s="18"/>
    </row>
    <row r="52" spans="1:21" s="1" customFormat="1" ht="13.5" customHeight="1">
      <c r="A52" s="19" t="s">
        <v>106</v>
      </c>
      <c r="B52" s="19"/>
      <c r="C52" s="19"/>
      <c r="D52" s="19"/>
      <c r="E52" s="19"/>
      <c r="F52" s="19"/>
      <c r="G52" s="19"/>
      <c r="H52" s="19"/>
      <c r="I52" s="20" t="s">
        <v>107</v>
      </c>
      <c r="J52" s="20"/>
      <c r="K52" s="20" t="s">
        <v>36</v>
      </c>
      <c r="L52" s="20"/>
      <c r="M52" s="21">
        <f>28639643.48</f>
        <v>28639643.48</v>
      </c>
      <c r="N52" s="21"/>
      <c r="O52" s="21"/>
      <c r="P52" s="21">
        <f>3022458.46</f>
        <v>3022458.46</v>
      </c>
      <c r="Q52" s="21"/>
      <c r="R52" s="21"/>
      <c r="S52" s="21"/>
      <c r="T52" s="22">
        <f>25617185.02</f>
        <v>25617185.02</v>
      </c>
      <c r="U52" s="22"/>
    </row>
    <row r="53" spans="1:21" s="1" customFormat="1" ht="13.5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1" t="s">
        <v>107</v>
      </c>
      <c r="J53" s="31"/>
      <c r="K53" s="31" t="s">
        <v>109</v>
      </c>
      <c r="L53" s="31"/>
      <c r="M53" s="32">
        <f>750000</f>
        <v>750000</v>
      </c>
      <c r="N53" s="32"/>
      <c r="O53" s="32"/>
      <c r="P53" s="32">
        <f>130611.22</f>
        <v>130611.22</v>
      </c>
      <c r="Q53" s="32"/>
      <c r="R53" s="32"/>
      <c r="S53" s="32"/>
      <c r="T53" s="33">
        <f>619388.78</f>
        <v>619388.78</v>
      </c>
      <c r="U53" s="33"/>
    </row>
    <row r="54" spans="1:21" s="1" customFormat="1" ht="33.75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1" t="s">
        <v>107</v>
      </c>
      <c r="J54" s="31"/>
      <c r="K54" s="31" t="s">
        <v>111</v>
      </c>
      <c r="L54" s="31"/>
      <c r="M54" s="32">
        <f>230000</f>
        <v>230000</v>
      </c>
      <c r="N54" s="32"/>
      <c r="O54" s="32"/>
      <c r="P54" s="32">
        <f>24482.93</f>
        <v>24482.93</v>
      </c>
      <c r="Q54" s="32"/>
      <c r="R54" s="32"/>
      <c r="S54" s="32"/>
      <c r="T54" s="33">
        <f>205517.07</f>
        <v>205517.07</v>
      </c>
      <c r="U54" s="33"/>
    </row>
    <row r="55" spans="1:21" s="1" customFormat="1" ht="13.5" customHeight="1">
      <c r="A55" s="30" t="s">
        <v>108</v>
      </c>
      <c r="B55" s="30"/>
      <c r="C55" s="30"/>
      <c r="D55" s="30"/>
      <c r="E55" s="30"/>
      <c r="F55" s="30"/>
      <c r="G55" s="30"/>
      <c r="H55" s="30"/>
      <c r="I55" s="31" t="s">
        <v>107</v>
      </c>
      <c r="J55" s="31"/>
      <c r="K55" s="31" t="s">
        <v>112</v>
      </c>
      <c r="L55" s="31"/>
      <c r="M55" s="32">
        <f>71000</f>
        <v>71000</v>
      </c>
      <c r="N55" s="32"/>
      <c r="O55" s="32"/>
      <c r="P55" s="34" t="s">
        <v>39</v>
      </c>
      <c r="Q55" s="34"/>
      <c r="R55" s="34"/>
      <c r="S55" s="34"/>
      <c r="T55" s="33">
        <f>71000</f>
        <v>71000</v>
      </c>
      <c r="U55" s="33"/>
    </row>
    <row r="56" spans="1:21" s="1" customFormat="1" ht="33.75" customHeight="1">
      <c r="A56" s="30" t="s">
        <v>110</v>
      </c>
      <c r="B56" s="30"/>
      <c r="C56" s="30"/>
      <c r="D56" s="30"/>
      <c r="E56" s="30"/>
      <c r="F56" s="30"/>
      <c r="G56" s="30"/>
      <c r="H56" s="30"/>
      <c r="I56" s="31" t="s">
        <v>107</v>
      </c>
      <c r="J56" s="31"/>
      <c r="K56" s="31" t="s">
        <v>113</v>
      </c>
      <c r="L56" s="31"/>
      <c r="M56" s="32">
        <f>21800</f>
        <v>21800</v>
      </c>
      <c r="N56" s="32"/>
      <c r="O56" s="32"/>
      <c r="P56" s="34" t="s">
        <v>39</v>
      </c>
      <c r="Q56" s="34"/>
      <c r="R56" s="34"/>
      <c r="S56" s="34"/>
      <c r="T56" s="33">
        <f>21800</f>
        <v>21800</v>
      </c>
      <c r="U56" s="33"/>
    </row>
    <row r="57" spans="1:21" s="1" customFormat="1" ht="13.5" customHeight="1">
      <c r="A57" s="30" t="s">
        <v>108</v>
      </c>
      <c r="B57" s="30"/>
      <c r="C57" s="30"/>
      <c r="D57" s="30"/>
      <c r="E57" s="30"/>
      <c r="F57" s="30"/>
      <c r="G57" s="30"/>
      <c r="H57" s="30"/>
      <c r="I57" s="31" t="s">
        <v>107</v>
      </c>
      <c r="J57" s="31"/>
      <c r="K57" s="31" t="s">
        <v>114</v>
      </c>
      <c r="L57" s="31"/>
      <c r="M57" s="32">
        <f>2408000</f>
        <v>2408000</v>
      </c>
      <c r="N57" s="32"/>
      <c r="O57" s="32"/>
      <c r="P57" s="32">
        <f>368204.83</f>
        <v>368204.83</v>
      </c>
      <c r="Q57" s="32"/>
      <c r="R57" s="32"/>
      <c r="S57" s="32"/>
      <c r="T57" s="33">
        <f>2039795.17</f>
        <v>2039795.17</v>
      </c>
      <c r="U57" s="33"/>
    </row>
    <row r="58" spans="1:21" s="1" customFormat="1" ht="33.75" customHeight="1">
      <c r="A58" s="30" t="s">
        <v>110</v>
      </c>
      <c r="B58" s="30"/>
      <c r="C58" s="30"/>
      <c r="D58" s="30"/>
      <c r="E58" s="30"/>
      <c r="F58" s="30"/>
      <c r="G58" s="30"/>
      <c r="H58" s="30"/>
      <c r="I58" s="31" t="s">
        <v>107</v>
      </c>
      <c r="J58" s="31"/>
      <c r="K58" s="31" t="s">
        <v>115</v>
      </c>
      <c r="L58" s="31"/>
      <c r="M58" s="32">
        <f>782000</f>
        <v>782000</v>
      </c>
      <c r="N58" s="32"/>
      <c r="O58" s="32"/>
      <c r="P58" s="32">
        <f>66335.73</f>
        <v>66335.73</v>
      </c>
      <c r="Q58" s="32"/>
      <c r="R58" s="32"/>
      <c r="S58" s="32"/>
      <c r="T58" s="33">
        <f>715664.27</f>
        <v>715664.27</v>
      </c>
      <c r="U58" s="33"/>
    </row>
    <row r="59" spans="1:21" s="1" customFormat="1" ht="13.5" customHeight="1">
      <c r="A59" s="30" t="s">
        <v>116</v>
      </c>
      <c r="B59" s="30"/>
      <c r="C59" s="30"/>
      <c r="D59" s="30"/>
      <c r="E59" s="30"/>
      <c r="F59" s="30"/>
      <c r="G59" s="30"/>
      <c r="H59" s="30"/>
      <c r="I59" s="31" t="s">
        <v>107</v>
      </c>
      <c r="J59" s="31"/>
      <c r="K59" s="31" t="s">
        <v>117</v>
      </c>
      <c r="L59" s="31"/>
      <c r="M59" s="32">
        <f>548504.1</f>
        <v>548504.1</v>
      </c>
      <c r="N59" s="32"/>
      <c r="O59" s="32"/>
      <c r="P59" s="32">
        <f>117402.04</f>
        <v>117402.04</v>
      </c>
      <c r="Q59" s="32"/>
      <c r="R59" s="32"/>
      <c r="S59" s="32"/>
      <c r="T59" s="33">
        <f>431102.06</f>
        <v>431102.06</v>
      </c>
      <c r="U59" s="33"/>
    </row>
    <row r="60" spans="1:21" s="1" customFormat="1" ht="13.5" customHeight="1">
      <c r="A60" s="30" t="s">
        <v>118</v>
      </c>
      <c r="B60" s="30"/>
      <c r="C60" s="30"/>
      <c r="D60" s="30"/>
      <c r="E60" s="30"/>
      <c r="F60" s="30"/>
      <c r="G60" s="30"/>
      <c r="H60" s="30"/>
      <c r="I60" s="31" t="s">
        <v>107</v>
      </c>
      <c r="J60" s="31"/>
      <c r="K60" s="31" t="s">
        <v>119</v>
      </c>
      <c r="L60" s="31"/>
      <c r="M60" s="32">
        <f>294000</f>
        <v>294000</v>
      </c>
      <c r="N60" s="32"/>
      <c r="O60" s="32"/>
      <c r="P60" s="32">
        <f>84277.46</f>
        <v>84277.46</v>
      </c>
      <c r="Q60" s="32"/>
      <c r="R60" s="32"/>
      <c r="S60" s="32"/>
      <c r="T60" s="33">
        <f>209722.54</f>
        <v>209722.54</v>
      </c>
      <c r="U60" s="33"/>
    </row>
    <row r="61" spans="1:21" s="1" customFormat="1" ht="24" customHeight="1">
      <c r="A61" s="30" t="s">
        <v>120</v>
      </c>
      <c r="B61" s="30"/>
      <c r="C61" s="30"/>
      <c r="D61" s="30"/>
      <c r="E61" s="30"/>
      <c r="F61" s="30"/>
      <c r="G61" s="30"/>
      <c r="H61" s="30"/>
      <c r="I61" s="31" t="s">
        <v>107</v>
      </c>
      <c r="J61" s="31"/>
      <c r="K61" s="31" t="s">
        <v>121</v>
      </c>
      <c r="L61" s="31"/>
      <c r="M61" s="32">
        <f>3871.38</f>
        <v>3871.38</v>
      </c>
      <c r="N61" s="32"/>
      <c r="O61" s="32"/>
      <c r="P61" s="32">
        <f>3871.38</f>
        <v>3871.38</v>
      </c>
      <c r="Q61" s="32"/>
      <c r="R61" s="32"/>
      <c r="S61" s="32"/>
      <c r="T61" s="33">
        <f>0</f>
        <v>0</v>
      </c>
      <c r="U61" s="33"/>
    </row>
    <row r="62" spans="1:21" s="1" customFormat="1" ht="13.5" customHeight="1">
      <c r="A62" s="30" t="s">
        <v>122</v>
      </c>
      <c r="B62" s="30"/>
      <c r="C62" s="30"/>
      <c r="D62" s="30"/>
      <c r="E62" s="30"/>
      <c r="F62" s="30"/>
      <c r="G62" s="30"/>
      <c r="H62" s="30"/>
      <c r="I62" s="31" t="s">
        <v>107</v>
      </c>
      <c r="J62" s="31"/>
      <c r="K62" s="31" t="s">
        <v>123</v>
      </c>
      <c r="L62" s="31"/>
      <c r="M62" s="32">
        <f>2883.02</f>
        <v>2883.02</v>
      </c>
      <c r="N62" s="32"/>
      <c r="O62" s="32"/>
      <c r="P62" s="32">
        <f>2883.02</f>
        <v>2883.02</v>
      </c>
      <c r="Q62" s="32"/>
      <c r="R62" s="32"/>
      <c r="S62" s="32"/>
      <c r="T62" s="33">
        <f>0</f>
        <v>0</v>
      </c>
      <c r="U62" s="33"/>
    </row>
    <row r="63" spans="1:21" s="1" customFormat="1" ht="13.5" customHeight="1">
      <c r="A63" s="30" t="s">
        <v>124</v>
      </c>
      <c r="B63" s="30"/>
      <c r="C63" s="30"/>
      <c r="D63" s="30"/>
      <c r="E63" s="30"/>
      <c r="F63" s="30"/>
      <c r="G63" s="30"/>
      <c r="H63" s="30"/>
      <c r="I63" s="31" t="s">
        <v>107</v>
      </c>
      <c r="J63" s="31"/>
      <c r="K63" s="31" t="s">
        <v>125</v>
      </c>
      <c r="L63" s="31"/>
      <c r="M63" s="32">
        <f>170000</f>
        <v>170000</v>
      </c>
      <c r="N63" s="32"/>
      <c r="O63" s="32"/>
      <c r="P63" s="34" t="s">
        <v>39</v>
      </c>
      <c r="Q63" s="34"/>
      <c r="R63" s="34"/>
      <c r="S63" s="34"/>
      <c r="T63" s="33">
        <f>170000</f>
        <v>170000</v>
      </c>
      <c r="U63" s="33"/>
    </row>
    <row r="64" spans="1:21" s="1" customFormat="1" ht="13.5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1" t="s">
        <v>107</v>
      </c>
      <c r="J64" s="31"/>
      <c r="K64" s="31" t="s">
        <v>126</v>
      </c>
      <c r="L64" s="31"/>
      <c r="M64" s="32">
        <f>240000</f>
        <v>240000</v>
      </c>
      <c r="N64" s="32"/>
      <c r="O64" s="32"/>
      <c r="P64" s="34" t="s">
        <v>39</v>
      </c>
      <c r="Q64" s="34"/>
      <c r="R64" s="34"/>
      <c r="S64" s="34"/>
      <c r="T64" s="33">
        <f>240000</f>
        <v>240000</v>
      </c>
      <c r="U64" s="33"/>
    </row>
    <row r="65" spans="1:21" s="1" customFormat="1" ht="13.5" customHeight="1">
      <c r="A65" s="30" t="s">
        <v>127</v>
      </c>
      <c r="B65" s="30"/>
      <c r="C65" s="30"/>
      <c r="D65" s="30"/>
      <c r="E65" s="30"/>
      <c r="F65" s="30"/>
      <c r="G65" s="30"/>
      <c r="H65" s="30"/>
      <c r="I65" s="31" t="s">
        <v>107</v>
      </c>
      <c r="J65" s="31"/>
      <c r="K65" s="31" t="s">
        <v>128</v>
      </c>
      <c r="L65" s="31"/>
      <c r="M65" s="32">
        <f>77531.91</f>
        <v>77531.91</v>
      </c>
      <c r="N65" s="32"/>
      <c r="O65" s="32"/>
      <c r="P65" s="34" t="s">
        <v>39</v>
      </c>
      <c r="Q65" s="34"/>
      <c r="R65" s="34"/>
      <c r="S65" s="34"/>
      <c r="T65" s="33">
        <f>77531.91</f>
        <v>77531.91</v>
      </c>
      <c r="U65" s="33"/>
    </row>
    <row r="66" spans="1:21" s="1" customFormat="1" ht="13.5" customHeight="1">
      <c r="A66" s="30" t="s">
        <v>116</v>
      </c>
      <c r="B66" s="30"/>
      <c r="C66" s="30"/>
      <c r="D66" s="30"/>
      <c r="E66" s="30"/>
      <c r="F66" s="30"/>
      <c r="G66" s="30"/>
      <c r="H66" s="30"/>
      <c r="I66" s="31" t="s">
        <v>107</v>
      </c>
      <c r="J66" s="31"/>
      <c r="K66" s="31" t="s">
        <v>129</v>
      </c>
      <c r="L66" s="31"/>
      <c r="M66" s="32">
        <f>191758.5</f>
        <v>191758.5</v>
      </c>
      <c r="N66" s="32"/>
      <c r="O66" s="32"/>
      <c r="P66" s="32">
        <f>84450</f>
        <v>84450</v>
      </c>
      <c r="Q66" s="32"/>
      <c r="R66" s="32"/>
      <c r="S66" s="32"/>
      <c r="T66" s="33">
        <f>107308.5</f>
        <v>107308.5</v>
      </c>
      <c r="U66" s="33"/>
    </row>
    <row r="67" spans="1:21" s="1" customFormat="1" ht="13.5" customHeight="1">
      <c r="A67" s="30" t="s">
        <v>118</v>
      </c>
      <c r="B67" s="30"/>
      <c r="C67" s="30"/>
      <c r="D67" s="30"/>
      <c r="E67" s="30"/>
      <c r="F67" s="30"/>
      <c r="G67" s="30"/>
      <c r="H67" s="30"/>
      <c r="I67" s="31" t="s">
        <v>107</v>
      </c>
      <c r="J67" s="31"/>
      <c r="K67" s="31" t="s">
        <v>130</v>
      </c>
      <c r="L67" s="31"/>
      <c r="M67" s="32">
        <f>40000</f>
        <v>40000</v>
      </c>
      <c r="N67" s="32"/>
      <c r="O67" s="32"/>
      <c r="P67" s="34" t="s">
        <v>39</v>
      </c>
      <c r="Q67" s="34"/>
      <c r="R67" s="34"/>
      <c r="S67" s="34"/>
      <c r="T67" s="33">
        <f>40000</f>
        <v>40000</v>
      </c>
      <c r="U67" s="33"/>
    </row>
    <row r="68" spans="1:21" s="1" customFormat="1" ht="13.5" customHeight="1">
      <c r="A68" s="30" t="s">
        <v>108</v>
      </c>
      <c r="B68" s="30"/>
      <c r="C68" s="30"/>
      <c r="D68" s="30"/>
      <c r="E68" s="30"/>
      <c r="F68" s="30"/>
      <c r="G68" s="30"/>
      <c r="H68" s="30"/>
      <c r="I68" s="31" t="s">
        <v>107</v>
      </c>
      <c r="J68" s="31"/>
      <c r="K68" s="31" t="s">
        <v>131</v>
      </c>
      <c r="L68" s="31"/>
      <c r="M68" s="32">
        <f>198191.52</f>
        <v>198191.52</v>
      </c>
      <c r="N68" s="32"/>
      <c r="O68" s="32"/>
      <c r="P68" s="32">
        <f>27239.65</f>
        <v>27239.65</v>
      </c>
      <c r="Q68" s="32"/>
      <c r="R68" s="32"/>
      <c r="S68" s="32"/>
      <c r="T68" s="33">
        <f>170951.87</f>
        <v>170951.87</v>
      </c>
      <c r="U68" s="33"/>
    </row>
    <row r="69" spans="1:21" s="1" customFormat="1" ht="33.75" customHeight="1">
      <c r="A69" s="30" t="s">
        <v>110</v>
      </c>
      <c r="B69" s="30"/>
      <c r="C69" s="30"/>
      <c r="D69" s="30"/>
      <c r="E69" s="30"/>
      <c r="F69" s="30"/>
      <c r="G69" s="30"/>
      <c r="H69" s="30"/>
      <c r="I69" s="31" t="s">
        <v>107</v>
      </c>
      <c r="J69" s="31"/>
      <c r="K69" s="31" t="s">
        <v>132</v>
      </c>
      <c r="L69" s="31"/>
      <c r="M69" s="32">
        <f>85750.48</f>
        <v>85750.48</v>
      </c>
      <c r="N69" s="32"/>
      <c r="O69" s="32"/>
      <c r="P69" s="32">
        <f>5845.06</f>
        <v>5845.06</v>
      </c>
      <c r="Q69" s="32"/>
      <c r="R69" s="32"/>
      <c r="S69" s="32"/>
      <c r="T69" s="33">
        <f>79905.42</f>
        <v>79905.42</v>
      </c>
      <c r="U69" s="33"/>
    </row>
    <row r="70" spans="1:21" s="1" customFormat="1" ht="13.5" customHeight="1">
      <c r="A70" s="30" t="s">
        <v>116</v>
      </c>
      <c r="B70" s="30"/>
      <c r="C70" s="30"/>
      <c r="D70" s="30"/>
      <c r="E70" s="30"/>
      <c r="F70" s="30"/>
      <c r="G70" s="30"/>
      <c r="H70" s="30"/>
      <c r="I70" s="31" t="s">
        <v>107</v>
      </c>
      <c r="J70" s="31"/>
      <c r="K70" s="31" t="s">
        <v>133</v>
      </c>
      <c r="L70" s="31"/>
      <c r="M70" s="32">
        <f>10000</f>
        <v>10000</v>
      </c>
      <c r="N70" s="32"/>
      <c r="O70" s="32"/>
      <c r="P70" s="34" t="s">
        <v>39</v>
      </c>
      <c r="Q70" s="34"/>
      <c r="R70" s="34"/>
      <c r="S70" s="34"/>
      <c r="T70" s="33">
        <f>10000</f>
        <v>10000</v>
      </c>
      <c r="U70" s="33"/>
    </row>
    <row r="71" spans="1:21" s="1" customFormat="1" ht="13.5" customHeight="1">
      <c r="A71" s="30" t="s">
        <v>116</v>
      </c>
      <c r="B71" s="30"/>
      <c r="C71" s="30"/>
      <c r="D71" s="30"/>
      <c r="E71" s="30"/>
      <c r="F71" s="30"/>
      <c r="G71" s="30"/>
      <c r="H71" s="30"/>
      <c r="I71" s="31" t="s">
        <v>107</v>
      </c>
      <c r="J71" s="31"/>
      <c r="K71" s="31" t="s">
        <v>134</v>
      </c>
      <c r="L71" s="31"/>
      <c r="M71" s="32">
        <f>5000</f>
        <v>5000</v>
      </c>
      <c r="N71" s="32"/>
      <c r="O71" s="32"/>
      <c r="P71" s="34" t="s">
        <v>39</v>
      </c>
      <c r="Q71" s="34"/>
      <c r="R71" s="34"/>
      <c r="S71" s="34"/>
      <c r="T71" s="33">
        <f>5000</f>
        <v>5000</v>
      </c>
      <c r="U71" s="33"/>
    </row>
    <row r="72" spans="1:21" s="1" customFormat="1" ht="13.5" customHeight="1">
      <c r="A72" s="30" t="s">
        <v>116</v>
      </c>
      <c r="B72" s="30"/>
      <c r="C72" s="30"/>
      <c r="D72" s="30"/>
      <c r="E72" s="30"/>
      <c r="F72" s="30"/>
      <c r="G72" s="30"/>
      <c r="H72" s="30"/>
      <c r="I72" s="31" t="s">
        <v>107</v>
      </c>
      <c r="J72" s="31"/>
      <c r="K72" s="31" t="s">
        <v>135</v>
      </c>
      <c r="L72" s="31"/>
      <c r="M72" s="32">
        <f>191967</f>
        <v>191967</v>
      </c>
      <c r="N72" s="32"/>
      <c r="O72" s="32"/>
      <c r="P72" s="34" t="s">
        <v>39</v>
      </c>
      <c r="Q72" s="34"/>
      <c r="R72" s="34"/>
      <c r="S72" s="34"/>
      <c r="T72" s="33">
        <f>191967</f>
        <v>191967</v>
      </c>
      <c r="U72" s="33"/>
    </row>
    <row r="73" spans="1:21" s="1" customFormat="1" ht="13.5" customHeight="1">
      <c r="A73" s="30" t="s">
        <v>116</v>
      </c>
      <c r="B73" s="30"/>
      <c r="C73" s="30"/>
      <c r="D73" s="30"/>
      <c r="E73" s="30"/>
      <c r="F73" s="30"/>
      <c r="G73" s="30"/>
      <c r="H73" s="30"/>
      <c r="I73" s="31" t="s">
        <v>107</v>
      </c>
      <c r="J73" s="31"/>
      <c r="K73" s="31" t="s">
        <v>136</v>
      </c>
      <c r="L73" s="31"/>
      <c r="M73" s="32">
        <f>16718.09</f>
        <v>16718.09</v>
      </c>
      <c r="N73" s="32"/>
      <c r="O73" s="32"/>
      <c r="P73" s="32">
        <f>16718.09</f>
        <v>16718.09</v>
      </c>
      <c r="Q73" s="32"/>
      <c r="R73" s="32"/>
      <c r="S73" s="32"/>
      <c r="T73" s="33">
        <f>0</f>
        <v>0</v>
      </c>
      <c r="U73" s="33"/>
    </row>
    <row r="74" spans="1:21" s="1" customFormat="1" ht="24" customHeight="1">
      <c r="A74" s="30" t="s">
        <v>137</v>
      </c>
      <c r="B74" s="30"/>
      <c r="C74" s="30"/>
      <c r="D74" s="30"/>
      <c r="E74" s="30"/>
      <c r="F74" s="30"/>
      <c r="G74" s="30"/>
      <c r="H74" s="30"/>
      <c r="I74" s="31" t="s">
        <v>107</v>
      </c>
      <c r="J74" s="31"/>
      <c r="K74" s="31" t="s">
        <v>138</v>
      </c>
      <c r="L74" s="31"/>
      <c r="M74" s="32">
        <f>0</f>
        <v>0</v>
      </c>
      <c r="N74" s="32"/>
      <c r="O74" s="32"/>
      <c r="P74" s="34" t="s">
        <v>39</v>
      </c>
      <c r="Q74" s="34"/>
      <c r="R74" s="34"/>
      <c r="S74" s="34"/>
      <c r="T74" s="35" t="s">
        <v>39</v>
      </c>
      <c r="U74" s="35"/>
    </row>
    <row r="75" spans="1:21" s="1" customFormat="1" ht="13.5" customHeight="1">
      <c r="A75" s="30" t="s">
        <v>116</v>
      </c>
      <c r="B75" s="30"/>
      <c r="C75" s="30"/>
      <c r="D75" s="30"/>
      <c r="E75" s="30"/>
      <c r="F75" s="30"/>
      <c r="G75" s="30"/>
      <c r="H75" s="30"/>
      <c r="I75" s="31" t="s">
        <v>107</v>
      </c>
      <c r="J75" s="31"/>
      <c r="K75" s="31" t="s">
        <v>139</v>
      </c>
      <c r="L75" s="31"/>
      <c r="M75" s="32">
        <f>144351</f>
        <v>144351</v>
      </c>
      <c r="N75" s="32"/>
      <c r="O75" s="32"/>
      <c r="P75" s="34" t="s">
        <v>39</v>
      </c>
      <c r="Q75" s="34"/>
      <c r="R75" s="34"/>
      <c r="S75" s="34"/>
      <c r="T75" s="33">
        <f>144351</f>
        <v>144351</v>
      </c>
      <c r="U75" s="33"/>
    </row>
    <row r="76" spans="1:21" s="1" customFormat="1" ht="13.5" customHeight="1">
      <c r="A76" s="30" t="s">
        <v>116</v>
      </c>
      <c r="B76" s="30"/>
      <c r="C76" s="30"/>
      <c r="D76" s="30"/>
      <c r="E76" s="30"/>
      <c r="F76" s="30"/>
      <c r="G76" s="30"/>
      <c r="H76" s="30"/>
      <c r="I76" s="31" t="s">
        <v>107</v>
      </c>
      <c r="J76" s="31"/>
      <c r="K76" s="31" t="s">
        <v>140</v>
      </c>
      <c r="L76" s="31"/>
      <c r="M76" s="32">
        <f>1837203</f>
        <v>1837203</v>
      </c>
      <c r="N76" s="32"/>
      <c r="O76" s="32"/>
      <c r="P76" s="32">
        <f>440344.92</f>
        <v>440344.92</v>
      </c>
      <c r="Q76" s="32"/>
      <c r="R76" s="32"/>
      <c r="S76" s="32"/>
      <c r="T76" s="33">
        <f>1396858.08</f>
        <v>1396858.08</v>
      </c>
      <c r="U76" s="33"/>
    </row>
    <row r="77" spans="1:21" s="1" customFormat="1" ht="24" customHeight="1">
      <c r="A77" s="30" t="s">
        <v>137</v>
      </c>
      <c r="B77" s="30"/>
      <c r="C77" s="30"/>
      <c r="D77" s="30"/>
      <c r="E77" s="30"/>
      <c r="F77" s="30"/>
      <c r="G77" s="30"/>
      <c r="H77" s="30"/>
      <c r="I77" s="31" t="s">
        <v>107</v>
      </c>
      <c r="J77" s="31"/>
      <c r="K77" s="31" t="s">
        <v>141</v>
      </c>
      <c r="L77" s="31"/>
      <c r="M77" s="32">
        <f>600853.2</f>
        <v>600853.2</v>
      </c>
      <c r="N77" s="32"/>
      <c r="O77" s="32"/>
      <c r="P77" s="34" t="s">
        <v>39</v>
      </c>
      <c r="Q77" s="34"/>
      <c r="R77" s="34"/>
      <c r="S77" s="34"/>
      <c r="T77" s="33">
        <f>600853.2</f>
        <v>600853.2</v>
      </c>
      <c r="U77" s="33"/>
    </row>
    <row r="78" spans="1:21" s="1" customFormat="1" ht="13.5" customHeight="1">
      <c r="A78" s="30" t="s">
        <v>116</v>
      </c>
      <c r="B78" s="30"/>
      <c r="C78" s="30"/>
      <c r="D78" s="30"/>
      <c r="E78" s="30"/>
      <c r="F78" s="30"/>
      <c r="G78" s="30"/>
      <c r="H78" s="30"/>
      <c r="I78" s="31" t="s">
        <v>107</v>
      </c>
      <c r="J78" s="31"/>
      <c r="K78" s="31" t="s">
        <v>142</v>
      </c>
      <c r="L78" s="31"/>
      <c r="M78" s="32">
        <f>2514350.11</f>
        <v>2514350.11</v>
      </c>
      <c r="N78" s="32"/>
      <c r="O78" s="32"/>
      <c r="P78" s="32">
        <f>525200</f>
        <v>525200</v>
      </c>
      <c r="Q78" s="32"/>
      <c r="R78" s="32"/>
      <c r="S78" s="32"/>
      <c r="T78" s="33">
        <f>1989150.11</f>
        <v>1989150.11</v>
      </c>
      <c r="U78" s="33"/>
    </row>
    <row r="79" spans="1:21" s="1" customFormat="1" ht="24" customHeight="1">
      <c r="A79" s="30" t="s">
        <v>137</v>
      </c>
      <c r="B79" s="30"/>
      <c r="C79" s="30"/>
      <c r="D79" s="30"/>
      <c r="E79" s="30"/>
      <c r="F79" s="30"/>
      <c r="G79" s="30"/>
      <c r="H79" s="30"/>
      <c r="I79" s="31" t="s">
        <v>107</v>
      </c>
      <c r="J79" s="31"/>
      <c r="K79" s="31" t="s">
        <v>143</v>
      </c>
      <c r="L79" s="31"/>
      <c r="M79" s="32">
        <f>99160.17</f>
        <v>99160.17</v>
      </c>
      <c r="N79" s="32"/>
      <c r="O79" s="32"/>
      <c r="P79" s="34" t="s">
        <v>39</v>
      </c>
      <c r="Q79" s="34"/>
      <c r="R79" s="34"/>
      <c r="S79" s="34"/>
      <c r="T79" s="33">
        <f>99160.17</f>
        <v>99160.17</v>
      </c>
      <c r="U79" s="33"/>
    </row>
    <row r="80" spans="1:21" s="1" customFormat="1" ht="24" customHeight="1">
      <c r="A80" s="30" t="s">
        <v>137</v>
      </c>
      <c r="B80" s="30"/>
      <c r="C80" s="30"/>
      <c r="D80" s="30"/>
      <c r="E80" s="30"/>
      <c r="F80" s="30"/>
      <c r="G80" s="30"/>
      <c r="H80" s="30"/>
      <c r="I80" s="31" t="s">
        <v>107</v>
      </c>
      <c r="J80" s="31"/>
      <c r="K80" s="31" t="s">
        <v>144</v>
      </c>
      <c r="L80" s="31"/>
      <c r="M80" s="32">
        <f>2815628</f>
        <v>2815628</v>
      </c>
      <c r="N80" s="32"/>
      <c r="O80" s="32"/>
      <c r="P80" s="34" t="s">
        <v>39</v>
      </c>
      <c r="Q80" s="34"/>
      <c r="R80" s="34"/>
      <c r="S80" s="34"/>
      <c r="T80" s="33">
        <f>2815628</f>
        <v>2815628</v>
      </c>
      <c r="U80" s="33"/>
    </row>
    <row r="81" spans="1:21" s="1" customFormat="1" ht="13.5" customHeight="1">
      <c r="A81" s="30" t="s">
        <v>116</v>
      </c>
      <c r="B81" s="30"/>
      <c r="C81" s="30"/>
      <c r="D81" s="30"/>
      <c r="E81" s="30"/>
      <c r="F81" s="30"/>
      <c r="G81" s="30"/>
      <c r="H81" s="30"/>
      <c r="I81" s="31" t="s">
        <v>107</v>
      </c>
      <c r="J81" s="31"/>
      <c r="K81" s="31" t="s">
        <v>145</v>
      </c>
      <c r="L81" s="31"/>
      <c r="M81" s="32">
        <f>2742670</f>
        <v>2742670</v>
      </c>
      <c r="N81" s="32"/>
      <c r="O81" s="32"/>
      <c r="P81" s="34" t="s">
        <v>39</v>
      </c>
      <c r="Q81" s="34"/>
      <c r="R81" s="34"/>
      <c r="S81" s="34"/>
      <c r="T81" s="33">
        <f>2742670</f>
        <v>2742670</v>
      </c>
      <c r="U81" s="33"/>
    </row>
    <row r="82" spans="1:21" s="1" customFormat="1" ht="24" customHeight="1">
      <c r="A82" s="30" t="s">
        <v>137</v>
      </c>
      <c r="B82" s="30"/>
      <c r="C82" s="30"/>
      <c r="D82" s="30"/>
      <c r="E82" s="30"/>
      <c r="F82" s="30"/>
      <c r="G82" s="30"/>
      <c r="H82" s="30"/>
      <c r="I82" s="31" t="s">
        <v>107</v>
      </c>
      <c r="J82" s="31"/>
      <c r="K82" s="31" t="s">
        <v>146</v>
      </c>
      <c r="L82" s="31"/>
      <c r="M82" s="32">
        <f>1884043</f>
        <v>1884043</v>
      </c>
      <c r="N82" s="32"/>
      <c r="O82" s="32"/>
      <c r="P82" s="34" t="s">
        <v>39</v>
      </c>
      <c r="Q82" s="34"/>
      <c r="R82" s="34"/>
      <c r="S82" s="34"/>
      <c r="T82" s="33">
        <f>1884043</f>
        <v>1884043</v>
      </c>
      <c r="U82" s="33"/>
    </row>
    <row r="83" spans="1:21" s="1" customFormat="1" ht="13.5" customHeight="1">
      <c r="A83" s="30" t="s">
        <v>116</v>
      </c>
      <c r="B83" s="30"/>
      <c r="C83" s="30"/>
      <c r="D83" s="30"/>
      <c r="E83" s="30"/>
      <c r="F83" s="30"/>
      <c r="G83" s="30"/>
      <c r="H83" s="30"/>
      <c r="I83" s="31" t="s">
        <v>107</v>
      </c>
      <c r="J83" s="31"/>
      <c r="K83" s="31" t="s">
        <v>147</v>
      </c>
      <c r="L83" s="31"/>
      <c r="M83" s="32">
        <f>145000</f>
        <v>145000</v>
      </c>
      <c r="N83" s="32"/>
      <c r="O83" s="32"/>
      <c r="P83" s="34" t="s">
        <v>39</v>
      </c>
      <c r="Q83" s="34"/>
      <c r="R83" s="34"/>
      <c r="S83" s="34"/>
      <c r="T83" s="33">
        <f>145000</f>
        <v>145000</v>
      </c>
      <c r="U83" s="33"/>
    </row>
    <row r="84" spans="1:21" s="1" customFormat="1" ht="13.5" customHeight="1">
      <c r="A84" s="30" t="s">
        <v>148</v>
      </c>
      <c r="B84" s="30"/>
      <c r="C84" s="30"/>
      <c r="D84" s="30"/>
      <c r="E84" s="30"/>
      <c r="F84" s="30"/>
      <c r="G84" s="30"/>
      <c r="H84" s="30"/>
      <c r="I84" s="31" t="s">
        <v>107</v>
      </c>
      <c r="J84" s="31"/>
      <c r="K84" s="31" t="s">
        <v>149</v>
      </c>
      <c r="L84" s="31"/>
      <c r="M84" s="32">
        <f>89000</f>
        <v>89000</v>
      </c>
      <c r="N84" s="32"/>
      <c r="O84" s="32"/>
      <c r="P84" s="34" t="s">
        <v>39</v>
      </c>
      <c r="Q84" s="34"/>
      <c r="R84" s="34"/>
      <c r="S84" s="34"/>
      <c r="T84" s="33">
        <f>89000</f>
        <v>89000</v>
      </c>
      <c r="U84" s="33"/>
    </row>
    <row r="85" spans="1:21" s="1" customFormat="1" ht="33.75" customHeight="1">
      <c r="A85" s="30" t="s">
        <v>150</v>
      </c>
      <c r="B85" s="30"/>
      <c r="C85" s="30"/>
      <c r="D85" s="30"/>
      <c r="E85" s="30"/>
      <c r="F85" s="30"/>
      <c r="G85" s="30"/>
      <c r="H85" s="30"/>
      <c r="I85" s="31" t="s">
        <v>107</v>
      </c>
      <c r="J85" s="31"/>
      <c r="K85" s="31" t="s">
        <v>151</v>
      </c>
      <c r="L85" s="31"/>
      <c r="M85" s="32">
        <f>4033</f>
        <v>4033</v>
      </c>
      <c r="N85" s="32"/>
      <c r="O85" s="32"/>
      <c r="P85" s="34" t="s">
        <v>39</v>
      </c>
      <c r="Q85" s="34"/>
      <c r="R85" s="34"/>
      <c r="S85" s="34"/>
      <c r="T85" s="33">
        <f>4033</f>
        <v>4033</v>
      </c>
      <c r="U85" s="33"/>
    </row>
    <row r="86" spans="1:21" s="1" customFormat="1" ht="33.75" customHeight="1">
      <c r="A86" s="30" t="s">
        <v>150</v>
      </c>
      <c r="B86" s="30"/>
      <c r="C86" s="30"/>
      <c r="D86" s="30"/>
      <c r="E86" s="30"/>
      <c r="F86" s="30"/>
      <c r="G86" s="30"/>
      <c r="H86" s="30"/>
      <c r="I86" s="31" t="s">
        <v>107</v>
      </c>
      <c r="J86" s="31"/>
      <c r="K86" s="31" t="s">
        <v>152</v>
      </c>
      <c r="L86" s="31"/>
      <c r="M86" s="32">
        <f>76626</f>
        <v>76626</v>
      </c>
      <c r="N86" s="32"/>
      <c r="O86" s="32"/>
      <c r="P86" s="34" t="s">
        <v>39</v>
      </c>
      <c r="Q86" s="34"/>
      <c r="R86" s="34"/>
      <c r="S86" s="34"/>
      <c r="T86" s="33">
        <f>76626</f>
        <v>76626</v>
      </c>
      <c r="U86" s="33"/>
    </row>
    <row r="87" spans="1:21" s="1" customFormat="1" ht="13.5" customHeight="1">
      <c r="A87" s="30" t="s">
        <v>116</v>
      </c>
      <c r="B87" s="30"/>
      <c r="C87" s="30"/>
      <c r="D87" s="30"/>
      <c r="E87" s="30"/>
      <c r="F87" s="30"/>
      <c r="G87" s="30"/>
      <c r="H87" s="30"/>
      <c r="I87" s="31" t="s">
        <v>107</v>
      </c>
      <c r="J87" s="31"/>
      <c r="K87" s="31" t="s">
        <v>153</v>
      </c>
      <c r="L87" s="31"/>
      <c r="M87" s="32">
        <f>100000</f>
        <v>100000</v>
      </c>
      <c r="N87" s="32"/>
      <c r="O87" s="32"/>
      <c r="P87" s="32">
        <f>60304.12</f>
        <v>60304.12</v>
      </c>
      <c r="Q87" s="32"/>
      <c r="R87" s="32"/>
      <c r="S87" s="32"/>
      <c r="T87" s="33">
        <f>39695.88</f>
        <v>39695.88</v>
      </c>
      <c r="U87" s="33"/>
    </row>
    <row r="88" spans="1:21" s="1" customFormat="1" ht="13.5" customHeight="1">
      <c r="A88" s="30" t="s">
        <v>116</v>
      </c>
      <c r="B88" s="30"/>
      <c r="C88" s="30"/>
      <c r="D88" s="30"/>
      <c r="E88" s="30"/>
      <c r="F88" s="30"/>
      <c r="G88" s="30"/>
      <c r="H88" s="30"/>
      <c r="I88" s="31" t="s">
        <v>107</v>
      </c>
      <c r="J88" s="31"/>
      <c r="K88" s="31" t="s">
        <v>154</v>
      </c>
      <c r="L88" s="31"/>
      <c r="M88" s="32">
        <f>364000</f>
        <v>364000</v>
      </c>
      <c r="N88" s="32"/>
      <c r="O88" s="32"/>
      <c r="P88" s="32">
        <f>25000</f>
        <v>25000</v>
      </c>
      <c r="Q88" s="32"/>
      <c r="R88" s="32"/>
      <c r="S88" s="32"/>
      <c r="T88" s="33">
        <f>339000</f>
        <v>339000</v>
      </c>
      <c r="U88" s="33"/>
    </row>
    <row r="89" spans="1:21" s="1" customFormat="1" ht="13.5" customHeight="1">
      <c r="A89" s="30" t="s">
        <v>118</v>
      </c>
      <c r="B89" s="30"/>
      <c r="C89" s="30"/>
      <c r="D89" s="30"/>
      <c r="E89" s="30"/>
      <c r="F89" s="30"/>
      <c r="G89" s="30"/>
      <c r="H89" s="30"/>
      <c r="I89" s="31" t="s">
        <v>107</v>
      </c>
      <c r="J89" s="31"/>
      <c r="K89" s="31" t="s">
        <v>155</v>
      </c>
      <c r="L89" s="31"/>
      <c r="M89" s="32">
        <f>3300000</f>
        <v>3300000</v>
      </c>
      <c r="N89" s="32"/>
      <c r="O89" s="32"/>
      <c r="P89" s="32">
        <f>438280.37</f>
        <v>438280.37</v>
      </c>
      <c r="Q89" s="32"/>
      <c r="R89" s="32"/>
      <c r="S89" s="32"/>
      <c r="T89" s="33">
        <f>2861719.63</f>
        <v>2861719.63</v>
      </c>
      <c r="U89" s="33"/>
    </row>
    <row r="90" spans="1:21" s="1" customFormat="1" ht="13.5" customHeight="1">
      <c r="A90" s="30" t="s">
        <v>116</v>
      </c>
      <c r="B90" s="30"/>
      <c r="C90" s="30"/>
      <c r="D90" s="30"/>
      <c r="E90" s="30"/>
      <c r="F90" s="30"/>
      <c r="G90" s="30"/>
      <c r="H90" s="30"/>
      <c r="I90" s="31" t="s">
        <v>107</v>
      </c>
      <c r="J90" s="31"/>
      <c r="K90" s="31" t="s">
        <v>156</v>
      </c>
      <c r="L90" s="31"/>
      <c r="M90" s="32">
        <f>100000</f>
        <v>100000</v>
      </c>
      <c r="N90" s="32"/>
      <c r="O90" s="32"/>
      <c r="P90" s="34" t="s">
        <v>39</v>
      </c>
      <c r="Q90" s="34"/>
      <c r="R90" s="34"/>
      <c r="S90" s="34"/>
      <c r="T90" s="33">
        <f>100000</f>
        <v>100000</v>
      </c>
      <c r="U90" s="33"/>
    </row>
    <row r="91" spans="1:21" s="1" customFormat="1" ht="13.5" customHeight="1">
      <c r="A91" s="30" t="s">
        <v>116</v>
      </c>
      <c r="B91" s="30"/>
      <c r="C91" s="30"/>
      <c r="D91" s="30"/>
      <c r="E91" s="30"/>
      <c r="F91" s="30"/>
      <c r="G91" s="30"/>
      <c r="H91" s="30"/>
      <c r="I91" s="31" t="s">
        <v>107</v>
      </c>
      <c r="J91" s="31"/>
      <c r="K91" s="31" t="s">
        <v>157</v>
      </c>
      <c r="L91" s="31"/>
      <c r="M91" s="32">
        <f>555000</f>
        <v>555000</v>
      </c>
      <c r="N91" s="32"/>
      <c r="O91" s="32"/>
      <c r="P91" s="32">
        <f>85000</f>
        <v>85000</v>
      </c>
      <c r="Q91" s="32"/>
      <c r="R91" s="32"/>
      <c r="S91" s="32"/>
      <c r="T91" s="33">
        <f>470000</f>
        <v>470000</v>
      </c>
      <c r="U91" s="33"/>
    </row>
    <row r="92" spans="1:21" s="1" customFormat="1" ht="13.5" customHeight="1">
      <c r="A92" s="30" t="s">
        <v>116</v>
      </c>
      <c r="B92" s="30"/>
      <c r="C92" s="30"/>
      <c r="D92" s="30"/>
      <c r="E92" s="30"/>
      <c r="F92" s="30"/>
      <c r="G92" s="30"/>
      <c r="H92" s="30"/>
      <c r="I92" s="31" t="s">
        <v>107</v>
      </c>
      <c r="J92" s="31"/>
      <c r="K92" s="31" t="s">
        <v>158</v>
      </c>
      <c r="L92" s="31"/>
      <c r="M92" s="32">
        <f>59000</f>
        <v>59000</v>
      </c>
      <c r="N92" s="32"/>
      <c r="O92" s="32"/>
      <c r="P92" s="34" t="s">
        <v>39</v>
      </c>
      <c r="Q92" s="34"/>
      <c r="R92" s="34"/>
      <c r="S92" s="34"/>
      <c r="T92" s="33">
        <f>59000</f>
        <v>59000</v>
      </c>
      <c r="U92" s="33"/>
    </row>
    <row r="93" spans="1:21" s="1" customFormat="1" ht="13.5" customHeight="1">
      <c r="A93" s="30" t="s">
        <v>159</v>
      </c>
      <c r="B93" s="30"/>
      <c r="C93" s="30"/>
      <c r="D93" s="30"/>
      <c r="E93" s="30"/>
      <c r="F93" s="30"/>
      <c r="G93" s="30"/>
      <c r="H93" s="30"/>
      <c r="I93" s="31" t="s">
        <v>107</v>
      </c>
      <c r="J93" s="31"/>
      <c r="K93" s="31" t="s">
        <v>160</v>
      </c>
      <c r="L93" s="31"/>
      <c r="M93" s="32">
        <f>2307000</f>
        <v>2307000</v>
      </c>
      <c r="N93" s="32"/>
      <c r="O93" s="32"/>
      <c r="P93" s="32">
        <f>351532.52</f>
        <v>351532.52</v>
      </c>
      <c r="Q93" s="32"/>
      <c r="R93" s="32"/>
      <c r="S93" s="32"/>
      <c r="T93" s="33">
        <f>1955467.48</f>
        <v>1955467.48</v>
      </c>
      <c r="U93" s="33"/>
    </row>
    <row r="94" spans="1:21" s="1" customFormat="1" ht="24" customHeight="1">
      <c r="A94" s="30" t="s">
        <v>161</v>
      </c>
      <c r="B94" s="30"/>
      <c r="C94" s="30"/>
      <c r="D94" s="30"/>
      <c r="E94" s="30"/>
      <c r="F94" s="30"/>
      <c r="G94" s="30"/>
      <c r="H94" s="30"/>
      <c r="I94" s="31" t="s">
        <v>107</v>
      </c>
      <c r="J94" s="31"/>
      <c r="K94" s="31" t="s">
        <v>162</v>
      </c>
      <c r="L94" s="31"/>
      <c r="M94" s="32">
        <f>517000</f>
        <v>517000</v>
      </c>
      <c r="N94" s="32"/>
      <c r="O94" s="32"/>
      <c r="P94" s="32">
        <f>57951.33</f>
        <v>57951.33</v>
      </c>
      <c r="Q94" s="32"/>
      <c r="R94" s="32"/>
      <c r="S94" s="32"/>
      <c r="T94" s="33">
        <f>459048.67</f>
        <v>459048.67</v>
      </c>
      <c r="U94" s="33"/>
    </row>
    <row r="95" spans="1:21" s="1" customFormat="1" ht="13.5" customHeight="1">
      <c r="A95" s="30" t="s">
        <v>116</v>
      </c>
      <c r="B95" s="30"/>
      <c r="C95" s="30"/>
      <c r="D95" s="30"/>
      <c r="E95" s="30"/>
      <c r="F95" s="30"/>
      <c r="G95" s="30"/>
      <c r="H95" s="30"/>
      <c r="I95" s="31" t="s">
        <v>107</v>
      </c>
      <c r="J95" s="31"/>
      <c r="K95" s="31" t="s">
        <v>163</v>
      </c>
      <c r="L95" s="31"/>
      <c r="M95" s="32">
        <f>400000</f>
        <v>400000</v>
      </c>
      <c r="N95" s="32"/>
      <c r="O95" s="32"/>
      <c r="P95" s="32">
        <f>39212.53</f>
        <v>39212.53</v>
      </c>
      <c r="Q95" s="32"/>
      <c r="R95" s="32"/>
      <c r="S95" s="32"/>
      <c r="T95" s="33">
        <f>360787.47</f>
        <v>360787.47</v>
      </c>
      <c r="U95" s="33"/>
    </row>
    <row r="96" spans="1:21" s="1" customFormat="1" ht="13.5" customHeight="1">
      <c r="A96" s="30" t="s">
        <v>118</v>
      </c>
      <c r="B96" s="30"/>
      <c r="C96" s="30"/>
      <c r="D96" s="30"/>
      <c r="E96" s="30"/>
      <c r="F96" s="30"/>
      <c r="G96" s="30"/>
      <c r="H96" s="30"/>
      <c r="I96" s="31" t="s">
        <v>107</v>
      </c>
      <c r="J96" s="31"/>
      <c r="K96" s="31" t="s">
        <v>164</v>
      </c>
      <c r="L96" s="31"/>
      <c r="M96" s="32">
        <f>80000</f>
        <v>80000</v>
      </c>
      <c r="N96" s="32"/>
      <c r="O96" s="32"/>
      <c r="P96" s="32">
        <f>12543.84</f>
        <v>12543.84</v>
      </c>
      <c r="Q96" s="32"/>
      <c r="R96" s="32"/>
      <c r="S96" s="32"/>
      <c r="T96" s="33">
        <f>67456.16</f>
        <v>67456.16</v>
      </c>
      <c r="U96" s="33"/>
    </row>
    <row r="97" spans="1:21" s="1" customFormat="1" ht="13.5" customHeight="1">
      <c r="A97" s="30" t="s">
        <v>165</v>
      </c>
      <c r="B97" s="30"/>
      <c r="C97" s="30"/>
      <c r="D97" s="30"/>
      <c r="E97" s="30"/>
      <c r="F97" s="30"/>
      <c r="G97" s="30"/>
      <c r="H97" s="30"/>
      <c r="I97" s="31" t="s">
        <v>107</v>
      </c>
      <c r="J97" s="31"/>
      <c r="K97" s="31" t="s">
        <v>166</v>
      </c>
      <c r="L97" s="31"/>
      <c r="M97" s="32">
        <f>10000</f>
        <v>10000</v>
      </c>
      <c r="N97" s="32"/>
      <c r="O97" s="32"/>
      <c r="P97" s="34" t="s">
        <v>39</v>
      </c>
      <c r="Q97" s="34"/>
      <c r="R97" s="34"/>
      <c r="S97" s="34"/>
      <c r="T97" s="33">
        <f>10000</f>
        <v>10000</v>
      </c>
      <c r="U97" s="33"/>
    </row>
    <row r="98" spans="1:21" s="1" customFormat="1" ht="13.5" customHeight="1">
      <c r="A98" s="30" t="s">
        <v>122</v>
      </c>
      <c r="B98" s="30"/>
      <c r="C98" s="30"/>
      <c r="D98" s="30"/>
      <c r="E98" s="30"/>
      <c r="F98" s="30"/>
      <c r="G98" s="30"/>
      <c r="H98" s="30"/>
      <c r="I98" s="31" t="s">
        <v>107</v>
      </c>
      <c r="J98" s="31"/>
      <c r="K98" s="31" t="s">
        <v>167</v>
      </c>
      <c r="L98" s="31"/>
      <c r="M98" s="32">
        <f>10000</f>
        <v>10000</v>
      </c>
      <c r="N98" s="32"/>
      <c r="O98" s="32"/>
      <c r="P98" s="34" t="s">
        <v>39</v>
      </c>
      <c r="Q98" s="34"/>
      <c r="R98" s="34"/>
      <c r="S98" s="34"/>
      <c r="T98" s="33">
        <f>10000</f>
        <v>10000</v>
      </c>
      <c r="U98" s="33"/>
    </row>
    <row r="99" spans="1:21" s="1" customFormat="1" ht="13.5" customHeight="1">
      <c r="A99" s="30" t="s">
        <v>148</v>
      </c>
      <c r="B99" s="30"/>
      <c r="C99" s="30"/>
      <c r="D99" s="30"/>
      <c r="E99" s="30"/>
      <c r="F99" s="30"/>
      <c r="G99" s="30"/>
      <c r="H99" s="30"/>
      <c r="I99" s="31" t="s">
        <v>107</v>
      </c>
      <c r="J99" s="31"/>
      <c r="K99" s="31" t="s">
        <v>168</v>
      </c>
      <c r="L99" s="31"/>
      <c r="M99" s="32">
        <f>283000</f>
        <v>283000</v>
      </c>
      <c r="N99" s="32"/>
      <c r="O99" s="32"/>
      <c r="P99" s="32">
        <f>32200</f>
        <v>32200</v>
      </c>
      <c r="Q99" s="32"/>
      <c r="R99" s="32"/>
      <c r="S99" s="32"/>
      <c r="T99" s="33">
        <f>250800</f>
        <v>250800</v>
      </c>
      <c r="U99" s="33"/>
    </row>
    <row r="100" spans="1:21" s="1" customFormat="1" ht="13.5" customHeight="1">
      <c r="A100" s="30" t="s">
        <v>148</v>
      </c>
      <c r="B100" s="30"/>
      <c r="C100" s="30"/>
      <c r="D100" s="30"/>
      <c r="E100" s="30"/>
      <c r="F100" s="30"/>
      <c r="G100" s="30"/>
      <c r="H100" s="30"/>
      <c r="I100" s="31" t="s">
        <v>107</v>
      </c>
      <c r="J100" s="31"/>
      <c r="K100" s="31" t="s">
        <v>169</v>
      </c>
      <c r="L100" s="31"/>
      <c r="M100" s="32">
        <f>67000</f>
        <v>67000</v>
      </c>
      <c r="N100" s="32"/>
      <c r="O100" s="32"/>
      <c r="P100" s="34" t="s">
        <v>39</v>
      </c>
      <c r="Q100" s="34"/>
      <c r="R100" s="34"/>
      <c r="S100" s="34"/>
      <c r="T100" s="33">
        <f>67000</f>
        <v>67000</v>
      </c>
      <c r="U100" s="33"/>
    </row>
    <row r="101" spans="1:21" s="1" customFormat="1" ht="13.5" customHeight="1">
      <c r="A101" s="30" t="s">
        <v>170</v>
      </c>
      <c r="B101" s="30"/>
      <c r="C101" s="30"/>
      <c r="D101" s="30"/>
      <c r="E101" s="30"/>
      <c r="F101" s="30"/>
      <c r="G101" s="30"/>
      <c r="H101" s="30"/>
      <c r="I101" s="31" t="s">
        <v>107</v>
      </c>
      <c r="J101" s="31"/>
      <c r="K101" s="31" t="s">
        <v>171</v>
      </c>
      <c r="L101" s="31"/>
      <c r="M101" s="32">
        <f>16000</f>
        <v>16000</v>
      </c>
      <c r="N101" s="32"/>
      <c r="O101" s="32"/>
      <c r="P101" s="32">
        <f>1259</f>
        <v>1259</v>
      </c>
      <c r="Q101" s="32"/>
      <c r="R101" s="32"/>
      <c r="S101" s="32"/>
      <c r="T101" s="33">
        <f>14741</f>
        <v>14741</v>
      </c>
      <c r="U101" s="33"/>
    </row>
    <row r="102" spans="1:21" s="1" customFormat="1" ht="13.5" customHeight="1">
      <c r="A102" s="30" t="s">
        <v>172</v>
      </c>
      <c r="B102" s="30"/>
      <c r="C102" s="30"/>
      <c r="D102" s="30"/>
      <c r="E102" s="30"/>
      <c r="F102" s="30"/>
      <c r="G102" s="30"/>
      <c r="H102" s="30"/>
      <c r="I102" s="31" t="s">
        <v>107</v>
      </c>
      <c r="J102" s="31"/>
      <c r="K102" s="31" t="s">
        <v>173</v>
      </c>
      <c r="L102" s="31"/>
      <c r="M102" s="32">
        <f>831000</f>
        <v>831000</v>
      </c>
      <c r="N102" s="32"/>
      <c r="O102" s="32"/>
      <c r="P102" s="34" t="s">
        <v>39</v>
      </c>
      <c r="Q102" s="34"/>
      <c r="R102" s="34"/>
      <c r="S102" s="34"/>
      <c r="T102" s="33">
        <f>831000</f>
        <v>831000</v>
      </c>
      <c r="U102" s="33"/>
    </row>
    <row r="103" spans="1:21" s="1" customFormat="1" ht="24" customHeight="1">
      <c r="A103" s="30" t="s">
        <v>174</v>
      </c>
      <c r="B103" s="30"/>
      <c r="C103" s="30"/>
      <c r="D103" s="30"/>
      <c r="E103" s="30"/>
      <c r="F103" s="30"/>
      <c r="G103" s="30"/>
      <c r="H103" s="30"/>
      <c r="I103" s="31" t="s">
        <v>107</v>
      </c>
      <c r="J103" s="31"/>
      <c r="K103" s="31" t="s">
        <v>175</v>
      </c>
      <c r="L103" s="31"/>
      <c r="M103" s="32">
        <f>5750</f>
        <v>5750</v>
      </c>
      <c r="N103" s="32"/>
      <c r="O103" s="32"/>
      <c r="P103" s="32">
        <f>5750</f>
        <v>5750</v>
      </c>
      <c r="Q103" s="32"/>
      <c r="R103" s="32"/>
      <c r="S103" s="32"/>
      <c r="T103" s="33">
        <f>0</f>
        <v>0</v>
      </c>
      <c r="U103" s="33"/>
    </row>
    <row r="104" spans="1:21" s="1" customFormat="1" ht="13.5" customHeight="1">
      <c r="A104" s="30" t="s">
        <v>148</v>
      </c>
      <c r="B104" s="30"/>
      <c r="C104" s="30"/>
      <c r="D104" s="30"/>
      <c r="E104" s="30"/>
      <c r="F104" s="30"/>
      <c r="G104" s="30"/>
      <c r="H104" s="30"/>
      <c r="I104" s="31" t="s">
        <v>107</v>
      </c>
      <c r="J104" s="31"/>
      <c r="K104" s="31" t="s">
        <v>176</v>
      </c>
      <c r="L104" s="31"/>
      <c r="M104" s="32">
        <f>146000</f>
        <v>146000</v>
      </c>
      <c r="N104" s="32"/>
      <c r="O104" s="32"/>
      <c r="P104" s="32">
        <f>15558.42</f>
        <v>15558.42</v>
      </c>
      <c r="Q104" s="32"/>
      <c r="R104" s="32"/>
      <c r="S104" s="32"/>
      <c r="T104" s="33">
        <f>130441.58</f>
        <v>130441.58</v>
      </c>
      <c r="U104" s="33"/>
    </row>
    <row r="105" spans="1:21" s="1" customFormat="1" ht="13.5" customHeight="1">
      <c r="A105" s="30" t="s">
        <v>148</v>
      </c>
      <c r="B105" s="30"/>
      <c r="C105" s="30"/>
      <c r="D105" s="30"/>
      <c r="E105" s="30"/>
      <c r="F105" s="30"/>
      <c r="G105" s="30"/>
      <c r="H105" s="30"/>
      <c r="I105" s="31" t="s">
        <v>107</v>
      </c>
      <c r="J105" s="31"/>
      <c r="K105" s="31" t="s">
        <v>177</v>
      </c>
      <c r="L105" s="31"/>
      <c r="M105" s="32">
        <f>197000</f>
        <v>197000</v>
      </c>
      <c r="N105" s="32"/>
      <c r="O105" s="32"/>
      <c r="P105" s="34" t="s">
        <v>39</v>
      </c>
      <c r="Q105" s="34"/>
      <c r="R105" s="34"/>
      <c r="S105" s="34"/>
      <c r="T105" s="33">
        <f>197000</f>
        <v>197000</v>
      </c>
      <c r="U105" s="33"/>
    </row>
    <row r="106" spans="1:21" s="1" customFormat="1" ht="15" customHeight="1">
      <c r="A106" s="36" t="s">
        <v>178</v>
      </c>
      <c r="B106" s="36"/>
      <c r="C106" s="36"/>
      <c r="D106" s="36"/>
      <c r="E106" s="36"/>
      <c r="F106" s="36"/>
      <c r="G106" s="36"/>
      <c r="H106" s="36"/>
      <c r="I106" s="37" t="s">
        <v>179</v>
      </c>
      <c r="J106" s="37"/>
      <c r="K106" s="37" t="s">
        <v>36</v>
      </c>
      <c r="L106" s="37"/>
      <c r="M106" s="38">
        <f>-837363.48</f>
        <v>-837363.48</v>
      </c>
      <c r="N106" s="38"/>
      <c r="O106" s="38"/>
      <c r="P106" s="38">
        <f>-321318.9</f>
        <v>-321318.9</v>
      </c>
      <c r="Q106" s="38"/>
      <c r="R106" s="38"/>
      <c r="S106" s="38"/>
      <c r="T106" s="39" t="s">
        <v>36</v>
      </c>
      <c r="U106" s="39"/>
    </row>
    <row r="107" spans="1:21" s="1" customFormat="1" ht="13.5" customHeight="1">
      <c r="A107" s="7" t="s">
        <v>10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1" customFormat="1" ht="13.5" customHeight="1">
      <c r="A108" s="12" t="s">
        <v>180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" customFormat="1" ht="45.75" customHeight="1">
      <c r="A109" s="13" t="s">
        <v>22</v>
      </c>
      <c r="B109" s="13"/>
      <c r="C109" s="13"/>
      <c r="D109" s="13"/>
      <c r="E109" s="13"/>
      <c r="F109" s="13"/>
      <c r="G109" s="13"/>
      <c r="H109" s="13"/>
      <c r="I109" s="13" t="s">
        <v>23</v>
      </c>
      <c r="J109" s="13"/>
      <c r="K109" s="13" t="s">
        <v>181</v>
      </c>
      <c r="L109" s="13"/>
      <c r="M109" s="14" t="s">
        <v>25</v>
      </c>
      <c r="N109" s="14"/>
      <c r="O109" s="14"/>
      <c r="P109" s="14" t="s">
        <v>26</v>
      </c>
      <c r="Q109" s="14"/>
      <c r="R109" s="14"/>
      <c r="S109" s="14"/>
      <c r="T109" s="15" t="s">
        <v>27</v>
      </c>
      <c r="U109" s="15"/>
    </row>
    <row r="110" spans="1:21" s="1" customFormat="1" ht="12.75" customHeight="1">
      <c r="A110" s="16" t="s">
        <v>28</v>
      </c>
      <c r="B110" s="16"/>
      <c r="C110" s="16"/>
      <c r="D110" s="16"/>
      <c r="E110" s="16"/>
      <c r="F110" s="16"/>
      <c r="G110" s="16"/>
      <c r="H110" s="16"/>
      <c r="I110" s="16" t="s">
        <v>29</v>
      </c>
      <c r="J110" s="16"/>
      <c r="K110" s="16" t="s">
        <v>30</v>
      </c>
      <c r="L110" s="16"/>
      <c r="M110" s="17" t="s">
        <v>31</v>
      </c>
      <c r="N110" s="17"/>
      <c r="O110" s="17"/>
      <c r="P110" s="17" t="s">
        <v>32</v>
      </c>
      <c r="Q110" s="17"/>
      <c r="R110" s="17"/>
      <c r="S110" s="17"/>
      <c r="T110" s="18" t="s">
        <v>33</v>
      </c>
      <c r="U110" s="18"/>
    </row>
    <row r="111" spans="1:21" s="1" customFormat="1" ht="13.5" customHeight="1">
      <c r="A111" s="19" t="s">
        <v>182</v>
      </c>
      <c r="B111" s="19"/>
      <c r="C111" s="19"/>
      <c r="D111" s="19"/>
      <c r="E111" s="19"/>
      <c r="F111" s="19"/>
      <c r="G111" s="19"/>
      <c r="H111" s="19"/>
      <c r="I111" s="20" t="s">
        <v>183</v>
      </c>
      <c r="J111" s="20"/>
      <c r="K111" s="20" t="s">
        <v>36</v>
      </c>
      <c r="L111" s="20"/>
      <c r="M111" s="40">
        <f>837363.48</f>
        <v>837363.48</v>
      </c>
      <c r="N111" s="40"/>
      <c r="O111" s="40"/>
      <c r="P111" s="21">
        <f>321318.9</f>
        <v>321318.9</v>
      </c>
      <c r="Q111" s="21"/>
      <c r="R111" s="21"/>
      <c r="S111" s="21"/>
      <c r="T111" s="41" t="s">
        <v>36</v>
      </c>
      <c r="U111" s="41"/>
    </row>
    <row r="112" spans="1:21" s="1" customFormat="1" ht="13.5" customHeight="1">
      <c r="A112" s="42" t="s">
        <v>184</v>
      </c>
      <c r="B112" s="42"/>
      <c r="C112" s="42"/>
      <c r="D112" s="42"/>
      <c r="E112" s="42"/>
      <c r="F112" s="42"/>
      <c r="G112" s="42"/>
      <c r="H112" s="42"/>
      <c r="I112" s="43" t="s">
        <v>10</v>
      </c>
      <c r="J112" s="43"/>
      <c r="K112" s="43" t="s">
        <v>10</v>
      </c>
      <c r="L112" s="43"/>
      <c r="M112" s="44" t="s">
        <v>10</v>
      </c>
      <c r="N112" s="44"/>
      <c r="O112" s="44"/>
      <c r="P112" s="45" t="s">
        <v>10</v>
      </c>
      <c r="Q112" s="45"/>
      <c r="R112" s="45"/>
      <c r="S112" s="45"/>
      <c r="T112" s="46" t="s">
        <v>10</v>
      </c>
      <c r="U112" s="46"/>
    </row>
    <row r="113" spans="1:21" s="1" customFormat="1" ht="13.5" customHeight="1">
      <c r="A113" s="23" t="s">
        <v>185</v>
      </c>
      <c r="B113" s="23"/>
      <c r="C113" s="23"/>
      <c r="D113" s="23"/>
      <c r="E113" s="23"/>
      <c r="F113" s="23"/>
      <c r="G113" s="23"/>
      <c r="H113" s="23"/>
      <c r="I113" s="47" t="s">
        <v>186</v>
      </c>
      <c r="J113" s="47"/>
      <c r="K113" s="24" t="s">
        <v>36</v>
      </c>
      <c r="L113" s="24"/>
      <c r="M113" s="48" t="s">
        <v>39</v>
      </c>
      <c r="N113" s="48"/>
      <c r="O113" s="48"/>
      <c r="P113" s="26" t="s">
        <v>39</v>
      </c>
      <c r="Q113" s="26"/>
      <c r="R113" s="26"/>
      <c r="S113" s="26"/>
      <c r="T113" s="49" t="s">
        <v>39</v>
      </c>
      <c r="U113" s="49"/>
    </row>
    <row r="114" spans="1:21" s="1" customFormat="1" ht="13.5" customHeight="1">
      <c r="A114" s="30" t="s">
        <v>10</v>
      </c>
      <c r="B114" s="30"/>
      <c r="C114" s="30"/>
      <c r="D114" s="30"/>
      <c r="E114" s="30"/>
      <c r="F114" s="30"/>
      <c r="G114" s="30"/>
      <c r="H114" s="30"/>
      <c r="I114" s="31" t="s">
        <v>186</v>
      </c>
      <c r="J114" s="31"/>
      <c r="K114" s="31" t="s">
        <v>10</v>
      </c>
      <c r="L114" s="31"/>
      <c r="M114" s="50" t="s">
        <v>39</v>
      </c>
      <c r="N114" s="50"/>
      <c r="O114" s="50"/>
      <c r="P114" s="34" t="s">
        <v>39</v>
      </c>
      <c r="Q114" s="34"/>
      <c r="R114" s="34"/>
      <c r="S114" s="34"/>
      <c r="T114" s="51" t="s">
        <v>39</v>
      </c>
      <c r="U114" s="51"/>
    </row>
    <row r="115" spans="1:21" s="1" customFormat="1" ht="13.5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43" t="s">
        <v>188</v>
      </c>
      <c r="J115" s="43"/>
      <c r="K115" s="43" t="s">
        <v>36</v>
      </c>
      <c r="L115" s="43"/>
      <c r="M115" s="44" t="s">
        <v>39</v>
      </c>
      <c r="N115" s="44"/>
      <c r="O115" s="44"/>
      <c r="P115" s="34" t="s">
        <v>39</v>
      </c>
      <c r="Q115" s="34"/>
      <c r="R115" s="34"/>
      <c r="S115" s="34"/>
      <c r="T115" s="46" t="s">
        <v>39</v>
      </c>
      <c r="U115" s="46"/>
    </row>
    <row r="116" spans="1:21" s="1" customFormat="1" ht="13.5" customHeight="1">
      <c r="A116" s="30" t="s">
        <v>10</v>
      </c>
      <c r="B116" s="30"/>
      <c r="C116" s="30"/>
      <c r="D116" s="30"/>
      <c r="E116" s="30"/>
      <c r="F116" s="30"/>
      <c r="G116" s="30"/>
      <c r="H116" s="30"/>
      <c r="I116" s="31" t="s">
        <v>188</v>
      </c>
      <c r="J116" s="31"/>
      <c r="K116" s="31" t="s">
        <v>10</v>
      </c>
      <c r="L116" s="31"/>
      <c r="M116" s="50" t="s">
        <v>39</v>
      </c>
      <c r="N116" s="50"/>
      <c r="O116" s="50"/>
      <c r="P116" s="34" t="s">
        <v>39</v>
      </c>
      <c r="Q116" s="34"/>
      <c r="R116" s="34"/>
      <c r="S116" s="34"/>
      <c r="T116" s="51" t="s">
        <v>39</v>
      </c>
      <c r="U116" s="51"/>
    </row>
    <row r="117" spans="1:21" s="1" customFormat="1" ht="13.5" customHeight="1">
      <c r="A117" s="30" t="s">
        <v>189</v>
      </c>
      <c r="B117" s="30"/>
      <c r="C117" s="30"/>
      <c r="D117" s="30"/>
      <c r="E117" s="30"/>
      <c r="F117" s="30"/>
      <c r="G117" s="30"/>
      <c r="H117" s="30"/>
      <c r="I117" s="31" t="s">
        <v>190</v>
      </c>
      <c r="J117" s="31"/>
      <c r="K117" s="31" t="s">
        <v>191</v>
      </c>
      <c r="L117" s="31"/>
      <c r="M117" s="52">
        <f>837363.48</f>
        <v>837363.48</v>
      </c>
      <c r="N117" s="52"/>
      <c r="O117" s="52"/>
      <c r="P117" s="32">
        <f>321318.9</f>
        <v>321318.9</v>
      </c>
      <c r="Q117" s="32"/>
      <c r="R117" s="32"/>
      <c r="S117" s="32"/>
      <c r="T117" s="53">
        <f>516044.58</f>
        <v>516044.58</v>
      </c>
      <c r="U117" s="53"/>
    </row>
    <row r="118" spans="1:21" s="1" customFormat="1" ht="13.5" customHeight="1">
      <c r="A118" s="30" t="s">
        <v>192</v>
      </c>
      <c r="B118" s="30"/>
      <c r="C118" s="30"/>
      <c r="D118" s="30"/>
      <c r="E118" s="30"/>
      <c r="F118" s="30"/>
      <c r="G118" s="30"/>
      <c r="H118" s="30"/>
      <c r="I118" s="31" t="s">
        <v>193</v>
      </c>
      <c r="J118" s="31"/>
      <c r="K118" s="31" t="s">
        <v>194</v>
      </c>
      <c r="L118" s="31"/>
      <c r="M118" s="52">
        <f>-27802280</f>
        <v>-27802280</v>
      </c>
      <c r="N118" s="52"/>
      <c r="O118" s="52"/>
      <c r="P118" s="32">
        <f>-3576256.63</f>
        <v>-3576256.63</v>
      </c>
      <c r="Q118" s="32"/>
      <c r="R118" s="32"/>
      <c r="S118" s="32"/>
      <c r="T118" s="54" t="s">
        <v>36</v>
      </c>
      <c r="U118" s="54"/>
    </row>
    <row r="119" spans="1:21" s="1" customFormat="1" ht="13.5" customHeight="1">
      <c r="A119" s="30" t="s">
        <v>195</v>
      </c>
      <c r="B119" s="30"/>
      <c r="C119" s="30"/>
      <c r="D119" s="30"/>
      <c r="E119" s="30"/>
      <c r="F119" s="30"/>
      <c r="G119" s="30"/>
      <c r="H119" s="30"/>
      <c r="I119" s="31" t="s">
        <v>196</v>
      </c>
      <c r="J119" s="31"/>
      <c r="K119" s="31" t="s">
        <v>197</v>
      </c>
      <c r="L119" s="31"/>
      <c r="M119" s="52">
        <f>28639643.48</f>
        <v>28639643.48</v>
      </c>
      <c r="N119" s="52"/>
      <c r="O119" s="52"/>
      <c r="P119" s="32">
        <f>3897575.53</f>
        <v>3897575.53</v>
      </c>
      <c r="Q119" s="32"/>
      <c r="R119" s="32"/>
      <c r="S119" s="32"/>
      <c r="T119" s="54" t="s">
        <v>36</v>
      </c>
      <c r="U119" s="54"/>
    </row>
    <row r="120" spans="1:21" s="1" customFormat="1" ht="13.5" customHeight="1">
      <c r="A120" s="56" t="s">
        <v>10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</row>
    <row r="121" spans="1:21" s="1" customFormat="1" ht="13.5" customHeight="1">
      <c r="A121" s="7" t="s">
        <v>198</v>
      </c>
      <c r="B121" s="7"/>
      <c r="C121" s="7"/>
      <c r="D121" s="7"/>
      <c r="E121" s="7"/>
      <c r="F121" s="55" t="s">
        <v>10</v>
      </c>
      <c r="G121" s="55"/>
      <c r="H121" s="55"/>
      <c r="I121" s="55"/>
      <c r="J121" s="55"/>
      <c r="K121" s="55" t="s">
        <v>199</v>
      </c>
      <c r="L121" s="55"/>
      <c r="M121" s="55"/>
      <c r="N121" s="55"/>
      <c r="O121" s="7" t="s">
        <v>10</v>
      </c>
      <c r="P121" s="7"/>
      <c r="Q121" s="7"/>
      <c r="R121" s="7"/>
      <c r="S121" s="7"/>
      <c r="T121" s="7"/>
      <c r="U121" s="7"/>
    </row>
    <row r="122" spans="1:21" s="1" customFormat="1" ht="13.5" customHeight="1">
      <c r="A122" s="7" t="s">
        <v>10</v>
      </c>
      <c r="B122" s="7"/>
      <c r="C122" s="7"/>
      <c r="D122" s="7"/>
      <c r="E122" s="7"/>
      <c r="F122" s="10" t="s">
        <v>10</v>
      </c>
      <c r="G122" s="57" t="s">
        <v>200</v>
      </c>
      <c r="H122" s="57"/>
      <c r="I122" s="57"/>
      <c r="J122" s="10" t="s">
        <v>10</v>
      </c>
      <c r="K122" s="10" t="s">
        <v>10</v>
      </c>
      <c r="L122" s="57" t="s">
        <v>201</v>
      </c>
      <c r="M122" s="57"/>
      <c r="N122" s="7" t="s">
        <v>10</v>
      </c>
      <c r="O122" s="7"/>
      <c r="P122" s="7"/>
      <c r="Q122" s="7"/>
      <c r="R122" s="7"/>
      <c r="S122" s="7"/>
      <c r="T122" s="7"/>
      <c r="U122" s="7"/>
    </row>
    <row r="123" spans="1:21" s="1" customFormat="1" ht="7.5" customHeight="1">
      <c r="A123" s="7" t="s">
        <v>10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3.5" customHeight="1">
      <c r="A124" s="7" t="s">
        <v>202</v>
      </c>
      <c r="B124" s="7"/>
      <c r="C124" s="7"/>
      <c r="D124" s="7"/>
      <c r="E124" s="7"/>
      <c r="F124" s="55" t="s">
        <v>10</v>
      </c>
      <c r="G124" s="55"/>
      <c r="H124" s="55"/>
      <c r="I124" s="55"/>
      <c r="J124" s="55"/>
      <c r="K124" s="55" t="s">
        <v>203</v>
      </c>
      <c r="L124" s="55"/>
      <c r="M124" s="55"/>
      <c r="N124" s="55"/>
      <c r="O124" s="7" t="s">
        <v>10</v>
      </c>
      <c r="P124" s="7"/>
      <c r="Q124" s="7"/>
      <c r="R124" s="7"/>
      <c r="S124" s="7"/>
      <c r="T124" s="7"/>
      <c r="U124" s="7"/>
    </row>
    <row r="125" spans="1:21" s="1" customFormat="1" ht="13.5" customHeight="1">
      <c r="A125" s="7" t="s">
        <v>10</v>
      </c>
      <c r="B125" s="7"/>
      <c r="C125" s="7"/>
      <c r="D125" s="7"/>
      <c r="E125" s="7"/>
      <c r="F125" s="10" t="s">
        <v>10</v>
      </c>
      <c r="G125" s="57" t="s">
        <v>200</v>
      </c>
      <c r="H125" s="57"/>
      <c r="I125" s="57"/>
      <c r="J125" s="10" t="s">
        <v>10</v>
      </c>
      <c r="K125" s="10" t="s">
        <v>10</v>
      </c>
      <c r="L125" s="57" t="s">
        <v>201</v>
      </c>
      <c r="M125" s="57"/>
      <c r="N125" s="7" t="s">
        <v>10</v>
      </c>
      <c r="O125" s="7"/>
      <c r="P125" s="7"/>
      <c r="Q125" s="7"/>
      <c r="R125" s="7"/>
      <c r="S125" s="7"/>
      <c r="T125" s="7"/>
      <c r="U125" s="7"/>
    </row>
    <row r="126" spans="1:21" s="1" customFormat="1" ht="7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s="1" customFormat="1" ht="13.5" customHeight="1">
      <c r="A127" s="7" t="s">
        <v>204</v>
      </c>
      <c r="B127" s="7"/>
      <c r="C127" s="7"/>
      <c r="D127" s="7"/>
      <c r="E127" s="7"/>
      <c r="F127" s="55" t="s">
        <v>10</v>
      </c>
      <c r="G127" s="55"/>
      <c r="H127" s="55"/>
      <c r="I127" s="55"/>
      <c r="J127" s="55"/>
      <c r="K127" s="55" t="s">
        <v>205</v>
      </c>
      <c r="L127" s="55"/>
      <c r="M127" s="55"/>
      <c r="N127" s="55"/>
      <c r="O127" s="7" t="s">
        <v>10</v>
      </c>
      <c r="P127" s="7"/>
      <c r="Q127" s="7"/>
      <c r="R127" s="7"/>
      <c r="S127" s="7"/>
      <c r="T127" s="7"/>
      <c r="U127" s="7"/>
    </row>
    <row r="128" spans="1:21" s="1" customFormat="1" ht="13.5" customHeight="1">
      <c r="A128" s="7" t="s">
        <v>10</v>
      </c>
      <c r="B128" s="7"/>
      <c r="C128" s="7"/>
      <c r="D128" s="7"/>
      <c r="E128" s="7"/>
      <c r="F128" s="10" t="s">
        <v>10</v>
      </c>
      <c r="G128" s="57" t="s">
        <v>200</v>
      </c>
      <c r="H128" s="57"/>
      <c r="I128" s="57"/>
      <c r="J128" s="10" t="s">
        <v>10</v>
      </c>
      <c r="K128" s="10" t="s">
        <v>10</v>
      </c>
      <c r="L128" s="57" t="s">
        <v>201</v>
      </c>
      <c r="M128" s="57"/>
      <c r="N128" s="7" t="s">
        <v>10</v>
      </c>
      <c r="O128" s="7"/>
      <c r="P128" s="7"/>
      <c r="Q128" s="7"/>
      <c r="R128" s="7"/>
      <c r="S128" s="7"/>
      <c r="T128" s="7"/>
      <c r="U128" s="7"/>
    </row>
    <row r="129" spans="1:21" s="1" customFormat="1" ht="15.7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58" t="s">
        <v>206</v>
      </c>
      <c r="B130" s="58"/>
      <c r="C130" s="58"/>
      <c r="D130" s="58"/>
      <c r="E130" s="58"/>
      <c r="F130" s="58"/>
      <c r="G130" s="58"/>
      <c r="H130" s="7" t="s">
        <v>10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3.5" customHeight="1">
      <c r="A131" s="4" t="s">
        <v>207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</sheetData>
  <sheetProtection/>
  <mergeCells count="687">
    <mergeCell ref="A129:U129"/>
    <mergeCell ref="A130:G130"/>
    <mergeCell ref="H130:U130"/>
    <mergeCell ref="A131:U131"/>
    <mergeCell ref="A126:U126"/>
    <mergeCell ref="A127:E127"/>
    <mergeCell ref="F127:J127"/>
    <mergeCell ref="K127:N127"/>
    <mergeCell ref="O127:U127"/>
    <mergeCell ref="A128:E128"/>
    <mergeCell ref="G128:I128"/>
    <mergeCell ref="L128:M128"/>
    <mergeCell ref="N128:U128"/>
    <mergeCell ref="A123:U123"/>
    <mergeCell ref="A124:E124"/>
    <mergeCell ref="F124:J124"/>
    <mergeCell ref="K124:N124"/>
    <mergeCell ref="O124:U124"/>
    <mergeCell ref="A125:E125"/>
    <mergeCell ref="G125:I125"/>
    <mergeCell ref="L125:M125"/>
    <mergeCell ref="N125:U125"/>
    <mergeCell ref="A120:U120"/>
    <mergeCell ref="A121:E121"/>
    <mergeCell ref="F121:J121"/>
    <mergeCell ref="K121:N121"/>
    <mergeCell ref="O121:U121"/>
    <mergeCell ref="A122:E122"/>
    <mergeCell ref="G122:I122"/>
    <mergeCell ref="L122:M122"/>
    <mergeCell ref="N122:U122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7:U107"/>
    <mergeCell ref="A108:U108"/>
    <mergeCell ref="A109:H109"/>
    <mergeCell ref="I109:J109"/>
    <mergeCell ref="K109:L109"/>
    <mergeCell ref="M109:O109"/>
    <mergeCell ref="P109:S109"/>
    <mergeCell ref="T109:U109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48:U48"/>
    <mergeCell ref="A49:U49"/>
    <mergeCell ref="A50:H50"/>
    <mergeCell ref="I50:J50"/>
    <mergeCell ref="K50:L50"/>
    <mergeCell ref="M50:O50"/>
    <mergeCell ref="P50:S50"/>
    <mergeCell ref="T50:U50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8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2023-03-13T07:20:06Z</dcterms:created>
  <dcterms:modified xsi:type="dcterms:W3CDTF">2023-03-13T07:20:06Z</dcterms:modified>
  <cp:category/>
  <cp:version/>
  <cp:contentType/>
  <cp:contentStatus/>
</cp:coreProperties>
</file>